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625" windowHeight="5910" tabRatio="601" activeTab="1"/>
  </bookViews>
  <sheets>
    <sheet name="KBR-Non-Recur" sheetId="1" r:id="rId1"/>
    <sheet name="KBR-Recurring" sheetId="2" r:id="rId2"/>
  </sheets>
  <definedNames>
    <definedName name="_xlnm.Print_Area" localSheetId="0">'KBR-Non-Recur'!$A$2:$Y$74</definedName>
    <definedName name="_xlnm.Print_Area" localSheetId="1">'KBR-Recurring'!$A$1:$Y$66</definedName>
  </definedNames>
  <calcPr fullCalcOnLoad="1"/>
</workbook>
</file>

<file path=xl/sharedStrings.xml><?xml version="1.0" encoding="utf-8"?>
<sst xmlns="http://schemas.openxmlformats.org/spreadsheetml/2006/main" count="536" uniqueCount="111">
  <si>
    <t>[Fin. Rs. in Lakhs]</t>
  </si>
  <si>
    <t>Sl. No.</t>
  </si>
  <si>
    <t>Component</t>
  </si>
  <si>
    <t>Total</t>
  </si>
  <si>
    <t>Phy.</t>
  </si>
  <si>
    <t>Fin.</t>
  </si>
  <si>
    <t>--</t>
  </si>
  <si>
    <t>Nos.</t>
  </si>
  <si>
    <t>L.S.</t>
  </si>
  <si>
    <t>Others</t>
  </si>
  <si>
    <t>TOTAL :-</t>
  </si>
  <si>
    <t>Unit cost</t>
  </si>
  <si>
    <t>I Year</t>
  </si>
  <si>
    <t>II Year</t>
  </si>
  <si>
    <t>III Year</t>
  </si>
  <si>
    <t>IV Year</t>
  </si>
  <si>
    <t>V Year</t>
  </si>
  <si>
    <t>VI Year</t>
  </si>
  <si>
    <t>VII Year</t>
  </si>
  <si>
    <t>VIII Year</t>
  </si>
  <si>
    <t>IX Year</t>
  </si>
  <si>
    <t>X Year</t>
  </si>
  <si>
    <t>Non- Recurring</t>
  </si>
  <si>
    <t>A</t>
  </si>
  <si>
    <t>Development of Infrastructure, Habitat improvement</t>
  </si>
  <si>
    <t>Uprootal of obnoxious exotic weeds like lantana and parthenin which has totally infested the National Park.</t>
  </si>
  <si>
    <t>Raising of fruit and fodder trees using tall plants and tree guards, including watering and maintenance for 3 years.</t>
  </si>
  <si>
    <t>Fire protection operations including fire tracing by forming prominent fire lines 6 M external and 4 M internal.</t>
  </si>
  <si>
    <t>B</t>
  </si>
  <si>
    <t>C</t>
  </si>
  <si>
    <t>Development of Data base training &amp; research programme.</t>
  </si>
  <si>
    <t>D</t>
  </si>
  <si>
    <t>Publicity, Education &amp; Awareness Programme and promotion of Eco-Tourism</t>
  </si>
  <si>
    <t>Setting up of Nature Camp shed with seating arrangement, black board etc.</t>
  </si>
  <si>
    <t>Conducting Nature camps for School and College Children, NGO's and other voluntary organization.</t>
  </si>
  <si>
    <t>Setting up of common toilets and bath facilities.</t>
  </si>
  <si>
    <t>E</t>
  </si>
  <si>
    <t>Purchase of Binoculars.</t>
  </si>
  <si>
    <t>Upgrading wireless and Telecom system.</t>
  </si>
  <si>
    <t>Nos. / 500 / Plant</t>
  </si>
  <si>
    <t>Nos. / 4,00,000 Unit</t>
  </si>
  <si>
    <t>Nos. / 4,00,000 / Unit</t>
  </si>
  <si>
    <t>L.S</t>
  </si>
  <si>
    <t>Strengthening the E.E.C. with better exhibits and audio video visual equipment.</t>
  </si>
  <si>
    <t>Development of water sources for visitors area by drilling Borewells and energizing them for supply through underground pipelines.</t>
  </si>
  <si>
    <t>Landscaping in Tourism area and designing sit outs with lawns.</t>
  </si>
  <si>
    <t>Recurring</t>
  </si>
  <si>
    <t>Protection</t>
  </si>
  <si>
    <t>Protection through additional watch &amp; ward.</t>
  </si>
  <si>
    <t>Fire protection watchers durng dry months Jan to June</t>
  </si>
  <si>
    <t>Habitat Improvement and S.M.C</t>
  </si>
  <si>
    <t>Desilting &amp; deepening of Staggered Contour Trenches.</t>
  </si>
  <si>
    <t>Desilting &amp; deepening of Check Dams</t>
  </si>
  <si>
    <t>Repairs to Masonry Check Dams and Rock Fill Dams including strengthening.</t>
  </si>
  <si>
    <t>Fire tracing on firelines already formed both external and internal.</t>
  </si>
  <si>
    <t>Improvement of Database.</t>
  </si>
  <si>
    <t>Engaging Computer Operator on contract basis</t>
  </si>
  <si>
    <t>Maintenance of landscaping in tourism zone.</t>
  </si>
  <si>
    <t>Maintenance of Environment Education Centre, Nature shed etc., including payment of Electricity bills.</t>
  </si>
  <si>
    <t>Maintenance of Wireless and Telecom facilities.</t>
  </si>
  <si>
    <t>Payment of Electricity bills.</t>
  </si>
  <si>
    <t>Maintenance of Sign boards and signages.</t>
  </si>
  <si>
    <t>Publicity, Education &amp; Awareness Programme and Eco-Tourism.</t>
  </si>
  <si>
    <t>Sl. No</t>
  </si>
  <si>
    <t>Habitat Improvement including fodder and fruit plantation and Soil &amp; Moisture Conservation</t>
  </si>
  <si>
    <t>Maintenance Fruit &amp; Fodder plants</t>
  </si>
  <si>
    <t>Nos. / 20000</t>
  </si>
  <si>
    <t>Clearance of view lines on either side of Pathways</t>
  </si>
  <si>
    <t xml:space="preserve">Km. / 10000 </t>
  </si>
  <si>
    <t>Repairs to earthen pathways in Visitor Zone</t>
  </si>
  <si>
    <t>Km. / 10000</t>
  </si>
  <si>
    <t>Maintenance of camping area &amp; toilets etc.</t>
  </si>
  <si>
    <t>LS</t>
  </si>
  <si>
    <t>Cost of FYM, Vermi Compost, etc.</t>
  </si>
  <si>
    <t>Construction of cattle/dog proof gate</t>
  </si>
  <si>
    <t xml:space="preserve"> --</t>
  </si>
  <si>
    <t>Hect. / 20,000 / Hect.</t>
  </si>
  <si>
    <t>Raising of Fruit &amp; Fodder trees with watering.</t>
  </si>
  <si>
    <t>Nos/     200/ each</t>
  </si>
  <si>
    <t>Ls</t>
  </si>
  <si>
    <t>Km. / 20,000 / Km.</t>
  </si>
  <si>
    <t>Providing private uniformed security at entrance gate and along visitors paths.</t>
  </si>
  <si>
    <t>-</t>
  </si>
  <si>
    <t>2 Nos</t>
  </si>
  <si>
    <t>Sinking of tube wells including energisation and laying of underground distributory pipeline system</t>
  </si>
  <si>
    <t>Installation of solar power pulsating fence on the existing grill wall in K.B.R natioanl park, Hyderabad</t>
  </si>
  <si>
    <t>Rmt. / 700 / each</t>
  </si>
  <si>
    <t>Nos. / 9000 each</t>
  </si>
  <si>
    <t>Nos. / 7528 each</t>
  </si>
  <si>
    <t>Km. / 10000 / Km.</t>
  </si>
  <si>
    <t>Nos. / 12800 / Month</t>
  </si>
  <si>
    <t>Sqm / 484 / 100 Sqm</t>
  </si>
  <si>
    <t>Nos/ Rs.500 /each.</t>
  </si>
  <si>
    <t>Nos. / 50,000 each</t>
  </si>
  <si>
    <t>Maintenance of Electronic Gates at Two Gates Includes AMC.</t>
  </si>
  <si>
    <t>Maintenance of CC Cameras 32 Nos Including AMC.</t>
  </si>
  <si>
    <t xml:space="preserve">Installation of Electronic Gates </t>
  </si>
  <si>
    <t>Installation of CC Cameras</t>
  </si>
  <si>
    <t>Maintenance of Solar Power Pulsating Fencing</t>
  </si>
  <si>
    <t>Conducting  Visiotors Awerness Programme on Wildlife and Seminors</t>
  </si>
  <si>
    <t>Printing of Brochures, Stickers, and Posters etc.,</t>
  </si>
  <si>
    <t>Purchase of Stationery etc.,</t>
  </si>
  <si>
    <t>4,00,000/ unit</t>
  </si>
  <si>
    <t>Construction of Shed to accommodate groups of 50 persons.</t>
  </si>
  <si>
    <t>Maintenance of Office Vehicles</t>
  </si>
  <si>
    <t>Nos. / 30000 each</t>
  </si>
  <si>
    <t xml:space="preserve">PROJECTION OF BUDGET REQUIRED FOR MAINTENANCE OF KASUBRAHMANANDA REDDY NATIONAL PARK, HYDERABAD UNDER ZAPAT,CAMPA AND </t>
  </si>
  <si>
    <t>PROJECTION OF BUDGET REQUIRED FOR KASUBRAHMANANDA NATIONAL PARK, HYDERABAD UNDER ZAPAT,CMPA AND PLAN SCHEMES FOR NEXT TEN YEARS.</t>
  </si>
  <si>
    <t>Engaging Research Scientists &amp; Education Officer</t>
  </si>
  <si>
    <t>ANNEXURE – 31</t>
  </si>
  <si>
    <t xml:space="preserve"> STATE PLAN SCHEMES FROM 2016-17 TO 2025-26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</si>
</sst>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</numFmts>
  <fonts count="57">
    <font>
      <sz val="12"/>
      <name val="Times New Roman"/>
      <family val="0"/>
    </font>
    <font>
      <vertAlign val="superscript"/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Bremen Bd BT"/>
      <family val="5"/>
    </font>
    <font>
      <b/>
      <u val="single"/>
      <sz val="14"/>
      <name val="Bremen Bd BT"/>
      <family val="5"/>
    </font>
    <font>
      <b/>
      <sz val="11"/>
      <name val="Bremen Bd BT"/>
      <family val="5"/>
    </font>
    <font>
      <sz val="12"/>
      <name val="Bremen Bd BT"/>
      <family val="5"/>
    </font>
    <font>
      <b/>
      <sz val="14"/>
      <name val="Arial"/>
      <family val="0"/>
    </font>
    <font>
      <b/>
      <sz val="14"/>
      <name val="Times New Roman"/>
      <family val="0"/>
    </font>
    <font>
      <u val="single"/>
      <sz val="8.4"/>
      <color indexed="12"/>
      <name val="Times New Roman"/>
      <family val="0"/>
    </font>
    <font>
      <u val="single"/>
      <sz val="8.4"/>
      <color indexed="36"/>
      <name val="Times New Roman"/>
      <family val="0"/>
    </font>
    <font>
      <b/>
      <sz val="10"/>
      <name val="Bremen Bd BT"/>
      <family val="5"/>
    </font>
    <font>
      <sz val="10"/>
      <name val="Arial"/>
      <family val="0"/>
    </font>
    <font>
      <b/>
      <sz val="10"/>
      <name val="Arial"/>
      <family val="2"/>
    </font>
    <font>
      <sz val="10"/>
      <name val="Bremen Bd BT"/>
      <family val="5"/>
    </font>
    <font>
      <sz val="10"/>
      <name val="Times New Roman"/>
      <family val="0"/>
    </font>
    <font>
      <b/>
      <u val="single"/>
      <sz val="10"/>
      <name val="Bremen Bd BT"/>
      <family val="5"/>
    </font>
    <font>
      <sz val="11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>
      <alignment/>
      <protection/>
    </xf>
    <xf numFmtId="0" fontId="3" fillId="0" borderId="0" xfId="57" applyFont="1" applyFill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2" fillId="0" borderId="0" xfId="57" applyFont="1" applyAlignment="1">
      <alignment vertical="top" wrapText="1"/>
      <protection/>
    </xf>
    <xf numFmtId="0" fontId="2" fillId="0" borderId="0" xfId="57" applyFont="1" applyAlignment="1">
      <alignment horizontal="center" vertical="top"/>
      <protection/>
    </xf>
    <xf numFmtId="0" fontId="2" fillId="0" borderId="0" xfId="57" applyFont="1" applyFill="1" applyAlignment="1">
      <alignment horizontal="center" vertical="top"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Fill="1" applyAlignment="1">
      <alignment horizontal="center" vertical="top" wrapText="1"/>
      <protection/>
    </xf>
    <xf numFmtId="172" fontId="2" fillId="0" borderId="0" xfId="57" applyNumberFormat="1" applyFont="1" applyFill="1" applyAlignment="1">
      <alignment horizontal="center" vertical="top" wrapText="1"/>
      <protection/>
    </xf>
    <xf numFmtId="0" fontId="3" fillId="0" borderId="0" xfId="57" applyFont="1" applyAlignment="1">
      <alignment horizontal="center" vertical="top" wrapText="1"/>
      <protection/>
    </xf>
    <xf numFmtId="0" fontId="2" fillId="0" borderId="0" xfId="57" applyFont="1" applyFill="1" applyAlignment="1" quotePrefix="1">
      <alignment horizontal="center" vertical="top" wrapText="1"/>
      <protection/>
    </xf>
    <xf numFmtId="172" fontId="2" fillId="0" borderId="0" xfId="57" applyNumberFormat="1" applyFont="1" applyFill="1" applyAlignment="1" quotePrefix="1">
      <alignment horizontal="center" vertical="top" wrapText="1"/>
      <protection/>
    </xf>
    <xf numFmtId="0" fontId="2" fillId="0" borderId="0" xfId="57" applyFont="1" applyAlignment="1" quotePrefix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Fill="1" applyAlignment="1">
      <alignment horizontal="center" vertical="top" wrapText="1"/>
      <protection/>
    </xf>
    <xf numFmtId="0" fontId="3" fillId="0" borderId="0" xfId="57" applyFont="1" applyFill="1" applyAlignment="1">
      <alignment horizontal="center" vertical="top" wrapText="1"/>
      <protection/>
    </xf>
    <xf numFmtId="0" fontId="2" fillId="0" borderId="0" xfId="57" applyFont="1" applyAlignment="1">
      <alignment horizontal="center" wrapText="1"/>
      <protection/>
    </xf>
    <xf numFmtId="0" fontId="2" fillId="0" borderId="0" xfId="57" applyFont="1" applyAlignment="1">
      <alignment horizontal="center" wrapText="1"/>
      <protection/>
    </xf>
    <xf numFmtId="0" fontId="3" fillId="0" borderId="0" xfId="57" applyFont="1" applyAlignment="1">
      <alignment horizontal="center" wrapText="1"/>
      <protection/>
    </xf>
    <xf numFmtId="2" fontId="2" fillId="0" borderId="0" xfId="57" applyNumberFormat="1" applyFont="1" applyFill="1" applyAlignment="1">
      <alignment horizontal="center" vertical="top"/>
      <protection/>
    </xf>
    <xf numFmtId="2" fontId="2" fillId="0" borderId="0" xfId="57" applyNumberFormat="1" applyFont="1" applyFill="1" applyAlignment="1">
      <alignment horizontal="center" vertical="top" wrapText="1"/>
      <protection/>
    </xf>
    <xf numFmtId="1" fontId="2" fillId="0" borderId="0" xfId="57" applyNumberFormat="1" applyFont="1" applyFill="1" applyAlignment="1">
      <alignment horizontal="center" vertical="top"/>
      <protection/>
    </xf>
    <xf numFmtId="2" fontId="2" fillId="0" borderId="0" xfId="57" applyNumberFormat="1" applyFont="1" applyFill="1" applyAlignment="1">
      <alignment horizontal="center" vertical="top" wrapText="1"/>
      <protection/>
    </xf>
    <xf numFmtId="2" fontId="2" fillId="0" borderId="0" xfId="57" applyNumberFormat="1" applyFont="1" applyFill="1" applyAlignment="1" quotePrefix="1">
      <alignment horizontal="center" vertical="top" wrapText="1"/>
      <protection/>
    </xf>
    <xf numFmtId="2" fontId="2" fillId="0" borderId="0" xfId="57" applyNumberFormat="1" applyFont="1" applyFill="1" applyAlignment="1">
      <alignment horizontal="center"/>
      <protection/>
    </xf>
    <xf numFmtId="2" fontId="2" fillId="0" borderId="0" xfId="57" applyNumberFormat="1" applyFont="1" applyFill="1" applyAlignment="1">
      <alignment horizontal="center"/>
      <protection/>
    </xf>
    <xf numFmtId="2" fontId="3" fillId="0" borderId="0" xfId="57" applyNumberFormat="1" applyFont="1" applyFill="1" applyAlignment="1">
      <alignment horizontal="center" vertical="top" wrapText="1"/>
      <protection/>
    </xf>
    <xf numFmtId="2" fontId="3" fillId="0" borderId="0" xfId="57" applyNumberFormat="1" applyFont="1" applyFill="1" applyAlignment="1">
      <alignment horizontal="center"/>
      <protection/>
    </xf>
    <xf numFmtId="2" fontId="2" fillId="0" borderId="0" xfId="57" applyNumberFormat="1" applyFont="1" applyAlignment="1">
      <alignment horizontal="center" vertical="top" wrapText="1"/>
      <protection/>
    </xf>
    <xf numFmtId="2" fontId="2" fillId="0" borderId="0" xfId="57" applyNumberFormat="1" applyFont="1" applyAlignment="1">
      <alignment horizontal="center"/>
      <protection/>
    </xf>
    <xf numFmtId="2" fontId="2" fillId="0" borderId="0" xfId="57" applyNumberFormat="1" applyFont="1" applyAlignment="1" quotePrefix="1">
      <alignment horizontal="center" vertical="top" wrapText="1"/>
      <protection/>
    </xf>
    <xf numFmtId="2" fontId="2" fillId="0" borderId="0" xfId="57" applyNumberFormat="1" applyFont="1" applyAlignment="1">
      <alignment horizontal="center"/>
      <protection/>
    </xf>
    <xf numFmtId="2" fontId="3" fillId="0" borderId="0" xfId="57" applyNumberFormat="1" applyFont="1" applyAlignment="1">
      <alignment horizontal="center" vertical="top" wrapText="1"/>
      <protection/>
    </xf>
    <xf numFmtId="2" fontId="3" fillId="0" borderId="0" xfId="57" applyNumberFormat="1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57" applyFont="1" applyAlignment="1">
      <alignment horizontal="center" vertical="top" wrapText="1"/>
      <protection/>
    </xf>
    <xf numFmtId="0" fontId="4" fillId="0" borderId="0" xfId="57" applyFont="1" applyAlignment="1">
      <alignment horizontal="center" vertical="top" wrapText="1"/>
      <protection/>
    </xf>
    <xf numFmtId="0" fontId="4" fillId="0" borderId="0" xfId="57" applyFont="1" applyAlignment="1">
      <alignment vertical="top" wrapText="1"/>
      <protection/>
    </xf>
    <xf numFmtId="0" fontId="6" fillId="0" borderId="0" xfId="57" applyFont="1" applyAlignment="1">
      <alignment horizontal="justify" vertical="top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2" fontId="6" fillId="0" borderId="10" xfId="57" applyNumberFormat="1" applyFont="1" applyFill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6" fillId="0" borderId="0" xfId="57" applyFont="1" applyFill="1" applyAlignment="1">
      <alignment horizontal="left"/>
      <protection/>
    </xf>
    <xf numFmtId="0" fontId="2" fillId="0" borderId="0" xfId="57" applyFont="1" applyAlignment="1">
      <alignment horizontal="justify" vertical="top" wrapText="1"/>
      <protection/>
    </xf>
    <xf numFmtId="0" fontId="2" fillId="0" borderId="0" xfId="57" applyFont="1" applyAlignment="1">
      <alignment horizontal="justify"/>
      <protection/>
    </xf>
    <xf numFmtId="0" fontId="2" fillId="0" borderId="0" xfId="57" applyFont="1" applyAlignment="1">
      <alignment horizontal="justify" wrapText="1"/>
      <protection/>
    </xf>
    <xf numFmtId="0" fontId="2" fillId="0" borderId="0" xfId="57" applyFont="1" applyAlignment="1">
      <alignment horizontal="justify" vertical="top" wrapText="1"/>
      <protection/>
    </xf>
    <xf numFmtId="0" fontId="4" fillId="0" borderId="0" xfId="57" applyFont="1" applyBorder="1">
      <alignment/>
      <protection/>
    </xf>
    <xf numFmtId="0" fontId="3" fillId="0" borderId="0" xfId="57" applyFont="1" applyBorder="1" applyAlignment="1">
      <alignment horizontal="center" wrapText="1"/>
      <protection/>
    </xf>
    <xf numFmtId="2" fontId="3" fillId="0" borderId="0" xfId="57" applyNumberFormat="1" applyFont="1" applyFill="1" applyBorder="1" applyAlignment="1">
      <alignment horizontal="center"/>
      <protection/>
    </xf>
    <xf numFmtId="2" fontId="3" fillId="0" borderId="0" xfId="57" applyNumberFormat="1" applyFont="1" applyBorder="1" applyAlignment="1">
      <alignment horizontal="center"/>
      <protection/>
    </xf>
    <xf numFmtId="0" fontId="2" fillId="0" borderId="0" xfId="57" applyFont="1" applyBorder="1" applyAlignment="1">
      <alignment horizontal="center" vertical="top" wrapText="1"/>
      <protection/>
    </xf>
    <xf numFmtId="2" fontId="2" fillId="0" borderId="0" xfId="57" applyNumberFormat="1" applyFont="1" applyFill="1" applyBorder="1" applyAlignment="1">
      <alignment horizontal="center" vertical="top" wrapText="1"/>
      <protection/>
    </xf>
    <xf numFmtId="2" fontId="2" fillId="0" borderId="0" xfId="57" applyNumberFormat="1" applyFont="1" applyBorder="1" applyAlignment="1" quotePrefix="1">
      <alignment horizontal="center" vertical="top" wrapText="1"/>
      <protection/>
    </xf>
    <xf numFmtId="0" fontId="2" fillId="0" borderId="0" xfId="57" applyFont="1" applyBorder="1" applyAlignment="1" quotePrefix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Border="1" applyAlignment="1">
      <alignment vertical="top" wrapText="1"/>
      <protection/>
    </xf>
    <xf numFmtId="172" fontId="2" fillId="0" borderId="0" xfId="57" applyNumberFormat="1" applyFont="1" applyFill="1" applyBorder="1" applyAlignment="1">
      <alignment horizontal="center" vertical="top" wrapText="1"/>
      <protection/>
    </xf>
    <xf numFmtId="0" fontId="12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4" fillId="0" borderId="0" xfId="57" applyFont="1" applyAlignment="1">
      <alignment horizontal="left" wrapText="1" indent="6"/>
      <protection/>
    </xf>
    <xf numFmtId="0" fontId="13" fillId="0" borderId="0" xfId="57" applyFont="1" applyFill="1" applyAlignment="1">
      <alignment horizontal="center"/>
      <protection/>
    </xf>
    <xf numFmtId="0" fontId="14" fillId="0" borderId="0" xfId="57" applyFont="1" applyFill="1" applyAlignment="1">
      <alignment horizontal="left"/>
      <protection/>
    </xf>
    <xf numFmtId="0" fontId="13" fillId="0" borderId="0" xfId="57" applyFont="1" applyAlignment="1">
      <alignment horizontal="center" wrapText="1"/>
      <protection/>
    </xf>
    <xf numFmtId="0" fontId="12" fillId="0" borderId="0" xfId="57" applyFont="1" applyBorder="1" applyAlignment="1">
      <alignment horizontal="center"/>
      <protection/>
    </xf>
    <xf numFmtId="0" fontId="12" fillId="0" borderId="11" xfId="57" applyFont="1" applyFill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5" fillId="0" borderId="0" xfId="57" applyFont="1" applyBorder="1">
      <alignment/>
      <protection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12" fillId="0" borderId="0" xfId="57" applyFont="1" applyAlignment="1">
      <alignment horizontal="center" vertical="top" wrapText="1"/>
      <protection/>
    </xf>
    <xf numFmtId="0" fontId="13" fillId="0" borderId="0" xfId="57" applyFont="1" applyAlignment="1">
      <alignment horizontal="center" vertical="top" wrapText="1"/>
      <protection/>
    </xf>
    <xf numFmtId="0" fontId="13" fillId="0" borderId="0" xfId="57" applyFont="1" applyFill="1" applyAlignment="1">
      <alignment horizontal="center" vertical="top" wrapText="1"/>
      <protection/>
    </xf>
    <xf numFmtId="0" fontId="13" fillId="0" borderId="0" xfId="57" applyFont="1" applyAlignment="1">
      <alignment vertical="top" wrapText="1"/>
      <protection/>
    </xf>
    <xf numFmtId="0" fontId="13" fillId="0" borderId="0" xfId="57" applyFont="1" applyAlignment="1">
      <alignment horizontal="center" vertical="top"/>
      <protection/>
    </xf>
    <xf numFmtId="0" fontId="13" fillId="0" borderId="0" xfId="57" applyFont="1" applyAlignment="1">
      <alignment horizontal="justify" vertical="top" wrapText="1"/>
      <protection/>
    </xf>
    <xf numFmtId="0" fontId="13" fillId="0" borderId="0" xfId="57" applyFont="1" applyFill="1" applyAlignment="1">
      <alignment horizontal="center" vertical="top"/>
      <protection/>
    </xf>
    <xf numFmtId="2" fontId="13" fillId="0" borderId="0" xfId="57" applyNumberFormat="1" applyFont="1" applyFill="1" applyAlignment="1">
      <alignment horizontal="center" vertical="top"/>
      <protection/>
    </xf>
    <xf numFmtId="1" fontId="13" fillId="0" borderId="0" xfId="57" applyNumberFormat="1" applyFont="1" applyFill="1" applyAlignment="1">
      <alignment horizontal="center" vertical="top"/>
      <protection/>
    </xf>
    <xf numFmtId="0" fontId="13" fillId="0" borderId="0" xfId="57" applyFont="1" applyAlignment="1">
      <alignment vertical="top"/>
      <protection/>
    </xf>
    <xf numFmtId="0" fontId="13" fillId="0" borderId="0" xfId="57" applyFont="1" applyAlignment="1">
      <alignment horizontal="justify"/>
      <protection/>
    </xf>
    <xf numFmtId="2" fontId="13" fillId="0" borderId="0" xfId="57" applyNumberFormat="1" applyFont="1" applyFill="1" applyAlignment="1">
      <alignment horizontal="center"/>
      <protection/>
    </xf>
    <xf numFmtId="2" fontId="13" fillId="0" borderId="0" xfId="57" applyNumberFormat="1" applyFont="1" applyAlignment="1">
      <alignment horizontal="center"/>
      <protection/>
    </xf>
    <xf numFmtId="2" fontId="13" fillId="0" borderId="0" xfId="57" applyNumberFormat="1" applyFont="1" applyFill="1" applyAlignment="1">
      <alignment horizontal="center" vertical="top" wrapText="1"/>
      <protection/>
    </xf>
    <xf numFmtId="2" fontId="13" fillId="0" borderId="0" xfId="57" applyNumberFormat="1" applyFont="1" applyAlignment="1">
      <alignment horizontal="center" vertical="top" wrapText="1"/>
      <protection/>
    </xf>
    <xf numFmtId="0" fontId="13" fillId="0" borderId="0" xfId="57" applyFont="1" applyFill="1" applyAlignment="1" quotePrefix="1">
      <alignment horizontal="center" vertical="top" wrapText="1"/>
      <protection/>
    </xf>
    <xf numFmtId="2" fontId="13" fillId="0" borderId="0" xfId="57" applyNumberFormat="1" applyFont="1" applyFill="1" applyAlignment="1" quotePrefix="1">
      <alignment horizontal="center" vertical="top" wrapText="1"/>
      <protection/>
    </xf>
    <xf numFmtId="0" fontId="13" fillId="0" borderId="0" xfId="57" applyFont="1" applyAlignment="1" quotePrefix="1">
      <alignment horizontal="center" vertical="top" wrapText="1"/>
      <protection/>
    </xf>
    <xf numFmtId="2" fontId="13" fillId="0" borderId="0" xfId="57" applyNumberFormat="1" applyFont="1" applyAlignment="1" quotePrefix="1">
      <alignment horizontal="center" vertical="top" wrapText="1"/>
      <protection/>
    </xf>
    <xf numFmtId="0" fontId="13" fillId="0" borderId="0" xfId="57" applyFont="1" applyAlignment="1">
      <alignment horizontal="justify" wrapText="1"/>
      <protection/>
    </xf>
    <xf numFmtId="172" fontId="13" fillId="0" borderId="0" xfId="57" applyNumberFormat="1" applyFont="1" applyFill="1" applyAlignment="1" quotePrefix="1">
      <alignment horizontal="center" vertical="top" wrapText="1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0" fontId="13" fillId="0" borderId="0" xfId="57" applyFont="1" applyFill="1" applyAlignment="1">
      <alignment horizontal="center"/>
      <protection/>
    </xf>
    <xf numFmtId="2" fontId="13" fillId="0" borderId="0" xfId="57" applyNumberFormat="1" applyFont="1" applyFill="1" applyAlignment="1">
      <alignment horizontal="center"/>
      <protection/>
    </xf>
    <xf numFmtId="2" fontId="13" fillId="0" borderId="0" xfId="57" applyNumberFormat="1" applyFont="1" applyAlignment="1">
      <alignment horizontal="center"/>
      <protection/>
    </xf>
    <xf numFmtId="0" fontId="13" fillId="0" borderId="0" xfId="57" applyFont="1" applyAlignment="1">
      <alignment horizontal="center" wrapText="1"/>
      <protection/>
    </xf>
    <xf numFmtId="0" fontId="14" fillId="0" borderId="0" xfId="57" applyFont="1" applyAlignment="1">
      <alignment vertical="top" wrapText="1"/>
      <protection/>
    </xf>
    <xf numFmtId="0" fontId="14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 applyAlignment="1">
      <alignment horizontal="center" wrapText="1"/>
      <protection/>
    </xf>
    <xf numFmtId="0" fontId="14" fillId="0" borderId="0" xfId="57" applyFont="1" applyFill="1" applyAlignment="1">
      <alignment horizontal="center"/>
      <protection/>
    </xf>
    <xf numFmtId="2" fontId="14" fillId="0" borderId="0" xfId="57" applyNumberFormat="1" applyFont="1" applyFill="1" applyAlignment="1">
      <alignment horizontal="center"/>
      <protection/>
    </xf>
    <xf numFmtId="2" fontId="14" fillId="0" borderId="0" xfId="57" applyNumberFormat="1" applyFont="1" applyAlignment="1">
      <alignment horizont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/>
      <protection/>
    </xf>
    <xf numFmtId="2" fontId="12" fillId="0" borderId="10" xfId="57" applyNumberFormat="1" applyFont="1" applyFill="1" applyBorder="1" applyAlignment="1">
      <alignment horizontal="center" vertical="center"/>
      <protection/>
    </xf>
    <xf numFmtId="0" fontId="12" fillId="0" borderId="0" xfId="57" applyFont="1" applyAlignment="1">
      <alignment vertical="center"/>
      <protection/>
    </xf>
    <xf numFmtId="2" fontId="13" fillId="0" borderId="0" xfId="57" applyNumberFormat="1" applyFont="1" applyAlignment="1">
      <alignment horizontal="center" vertical="top"/>
      <protection/>
    </xf>
    <xf numFmtId="0" fontId="12" fillId="0" borderId="0" xfId="57" applyFont="1" applyFill="1" applyAlignment="1">
      <alignment horizontal="left" indent="2"/>
      <protection/>
    </xf>
    <xf numFmtId="174" fontId="13" fillId="0" borderId="0" xfId="57" applyNumberFormat="1" applyFont="1" applyFill="1" applyAlignment="1">
      <alignment horizontal="center" vertical="top"/>
      <protection/>
    </xf>
    <xf numFmtId="0" fontId="13" fillId="0" borderId="0" xfId="57" applyFont="1" applyAlignment="1">
      <alignment horizontal="justify"/>
      <protection/>
    </xf>
    <xf numFmtId="0" fontId="12" fillId="0" borderId="12" xfId="57" applyFont="1" applyBorder="1" applyAlignment="1">
      <alignment horizontal="center" vertical="top" wrapText="1"/>
      <protection/>
    </xf>
    <xf numFmtId="0" fontId="14" fillId="0" borderId="12" xfId="57" applyFont="1" applyFill="1" applyBorder="1" applyAlignment="1">
      <alignment horizontal="center" vertical="top" wrapText="1"/>
      <protection/>
    </xf>
    <xf numFmtId="2" fontId="14" fillId="0" borderId="12" xfId="57" applyNumberFormat="1" applyFont="1" applyFill="1" applyBorder="1" applyAlignment="1">
      <alignment horizontal="center" vertical="top" wrapText="1"/>
      <protection/>
    </xf>
    <xf numFmtId="0" fontId="14" fillId="0" borderId="12" xfId="57" applyFont="1" applyBorder="1" applyAlignment="1">
      <alignment horizontal="center" vertical="top" wrapText="1"/>
      <protection/>
    </xf>
    <xf numFmtId="2" fontId="14" fillId="0" borderId="12" xfId="57" applyNumberFormat="1" applyFont="1" applyBorder="1" applyAlignment="1">
      <alignment horizontal="center" vertical="top" wrapText="1"/>
      <protection/>
    </xf>
    <xf numFmtId="0" fontId="13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center" wrapText="1"/>
      <protection/>
    </xf>
    <xf numFmtId="0" fontId="13" fillId="0" borderId="0" xfId="57" applyFont="1" applyFill="1" applyBorder="1" applyAlignment="1">
      <alignment horizontal="center"/>
      <protection/>
    </xf>
    <xf numFmtId="2" fontId="13" fillId="0" borderId="0" xfId="57" applyNumberFormat="1" applyFont="1" applyFill="1" applyBorder="1" applyAlignment="1">
      <alignment horizontal="center"/>
      <protection/>
    </xf>
    <xf numFmtId="2" fontId="13" fillId="0" borderId="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13" fillId="0" borderId="0" xfId="57" applyNumberFormat="1" applyFont="1" applyAlignment="1" quotePrefix="1">
      <alignment horizontal="center" vertical="top" wrapText="1"/>
      <protection/>
    </xf>
    <xf numFmtId="0" fontId="2" fillId="0" borderId="0" xfId="57" applyFont="1" applyBorder="1" applyAlignment="1">
      <alignment horizontal="justify" vertical="top" wrapText="1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wrapText="1"/>
      <protection/>
    </xf>
    <xf numFmtId="0" fontId="2" fillId="0" borderId="0" xfId="57" applyFont="1" applyFill="1" applyBorder="1" applyAlignment="1">
      <alignment horizontal="center"/>
      <protection/>
    </xf>
    <xf numFmtId="2" fontId="2" fillId="0" borderId="0" xfId="57" applyNumberFormat="1" applyFont="1" applyFill="1" applyBorder="1" applyAlignment="1">
      <alignment horizontal="center"/>
      <protection/>
    </xf>
    <xf numFmtId="2" fontId="2" fillId="0" borderId="0" xfId="57" applyNumberFormat="1" applyFont="1" applyBorder="1" applyAlignment="1">
      <alignment horizontal="center"/>
      <protection/>
    </xf>
    <xf numFmtId="2" fontId="2" fillId="0" borderId="0" xfId="57" applyNumberFormat="1" applyFont="1" applyFill="1" applyBorder="1" applyAlignment="1">
      <alignment horizontal="center" vertical="top"/>
      <protection/>
    </xf>
    <xf numFmtId="0" fontId="18" fillId="0" borderId="0" xfId="57" applyFont="1" applyAlignment="1">
      <alignment horizontal="right"/>
      <protection/>
    </xf>
    <xf numFmtId="1" fontId="13" fillId="0" borderId="12" xfId="57" applyNumberFormat="1" applyFont="1" applyFill="1" applyBorder="1" applyAlignment="1">
      <alignment horizontal="center" vertical="top" wrapText="1"/>
      <protection/>
    </xf>
    <xf numFmtId="1" fontId="2" fillId="0" borderId="0" xfId="57" applyNumberFormat="1" applyFont="1" applyFill="1" applyAlignment="1" quotePrefix="1">
      <alignment horizontal="center" vertical="top" wrapText="1"/>
      <protection/>
    </xf>
    <xf numFmtId="0" fontId="56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" fontId="20" fillId="0" borderId="0" xfId="57" applyNumberFormat="1" applyFont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12" fillId="0" borderId="13" xfId="57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12" fillId="0" borderId="11" xfId="57" applyFont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56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" vertical="top" wrapText="1"/>
      <protection/>
    </xf>
    <xf numFmtId="0" fontId="12" fillId="0" borderId="12" xfId="57" applyFont="1" applyBorder="1" applyAlignment="1">
      <alignment horizontal="center" vertical="top" wrapText="1"/>
      <protection/>
    </xf>
    <xf numFmtId="0" fontId="12" fillId="0" borderId="13" xfId="57" applyFont="1" applyBorder="1" applyAlignment="1">
      <alignment horizontal="center" vertical="center"/>
      <protection/>
    </xf>
    <xf numFmtId="0" fontId="15" fillId="0" borderId="14" xfId="0" applyFont="1" applyBorder="1" applyAlignment="1">
      <alignment horizontal="center" vertical="center"/>
    </xf>
    <xf numFmtId="0" fontId="8" fillId="0" borderId="0" xfId="57" applyFont="1" applyAlignment="1">
      <alignment horizontal="center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4" fillId="0" borderId="13" xfId="57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0" xfId="57" applyFont="1" applyAlignment="1">
      <alignment horizontal="left" vertical="top" wrapText="1"/>
      <protection/>
    </xf>
    <xf numFmtId="0" fontId="8" fillId="0" borderId="0" xfId="57" applyFont="1" applyAlignment="1">
      <alignment horizontal="center"/>
      <protection/>
    </xf>
    <xf numFmtId="0" fontId="9" fillId="0" borderId="0" xfId="0" applyFont="1" applyAlignment="1">
      <alignment/>
    </xf>
    <xf numFmtId="0" fontId="4" fillId="0" borderId="0" xfId="57" applyFont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p-Dev-NP-upto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9"/>
  <sheetViews>
    <sheetView view="pageLayout" zoomScale="70" zoomScaleNormal="70" zoomScaleSheetLayoutView="40" zoomScalePageLayoutView="70" workbookViewId="0" topLeftCell="A49">
      <selection activeCell="K41" sqref="K41"/>
    </sheetView>
  </sheetViews>
  <sheetFormatPr defaultColWidth="6.00390625" defaultRowHeight="15.75"/>
  <cols>
    <col min="1" max="1" width="4.25390625" style="74" customWidth="1"/>
    <col min="2" max="2" width="32.125" style="73" customWidth="1"/>
    <col min="3" max="3" width="9.00390625" style="78" customWidth="1"/>
    <col min="4" max="4" width="6.00390625" style="76" customWidth="1"/>
    <col min="5" max="5" width="7.125" style="76" customWidth="1"/>
    <col min="6" max="6" width="6.00390625" style="74" customWidth="1"/>
    <col min="7" max="7" width="7.375" style="74" customWidth="1"/>
    <col min="8" max="8" width="6.50390625" style="76" customWidth="1"/>
    <col min="9" max="9" width="6.375" style="76" customWidth="1"/>
    <col min="10" max="10" width="6.50390625" style="74" customWidth="1"/>
    <col min="11" max="11" width="7.75390625" style="74" customWidth="1"/>
    <col min="12" max="12" width="6.00390625" style="76" customWidth="1"/>
    <col min="13" max="13" width="6.25390625" style="76" customWidth="1"/>
    <col min="14" max="15" width="6.00390625" style="74" customWidth="1"/>
    <col min="16" max="16" width="5.625" style="76" customWidth="1"/>
    <col min="17" max="17" width="6.00390625" style="76" customWidth="1"/>
    <col min="18" max="18" width="5.50390625" style="74" customWidth="1"/>
    <col min="19" max="19" width="7.875" style="74" customWidth="1"/>
    <col min="20" max="20" width="5.25390625" style="76" customWidth="1"/>
    <col min="21" max="21" width="5.875" style="76" customWidth="1"/>
    <col min="22" max="22" width="5.75390625" style="74" customWidth="1"/>
    <col min="23" max="23" width="7.50390625" style="74" customWidth="1"/>
    <col min="24" max="24" width="6.75390625" style="76" customWidth="1"/>
    <col min="25" max="25" width="7.75390625" style="76" customWidth="1"/>
    <col min="26" max="16384" width="6.00390625" style="73" customWidth="1"/>
  </cols>
  <sheetData>
    <row r="2" ht="20.25">
      <c r="K2" s="155">
        <v>192</v>
      </c>
    </row>
    <row r="3" spans="1:25" ht="14.25">
      <c r="A3" s="162" t="s">
        <v>109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5" ht="14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</row>
    <row r="5" spans="1:25" ht="19.5" customHeight="1">
      <c r="A5" s="163" t="s">
        <v>107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3:7" ht="12.75">
      <c r="C6" s="75"/>
      <c r="G6" s="77"/>
    </row>
    <row r="7" ht="12.75">
      <c r="V7" s="128" t="s">
        <v>0</v>
      </c>
    </row>
    <row r="8" spans="1:25" s="79" customFormat="1" ht="12.75">
      <c r="A8" s="158" t="s">
        <v>63</v>
      </c>
      <c r="B8" s="166" t="s">
        <v>2</v>
      </c>
      <c r="C8" s="158" t="s">
        <v>11</v>
      </c>
      <c r="D8" s="161" t="s">
        <v>12</v>
      </c>
      <c r="E8" s="161"/>
      <c r="F8" s="160" t="s">
        <v>13</v>
      </c>
      <c r="G8" s="160"/>
      <c r="H8" s="161" t="s">
        <v>14</v>
      </c>
      <c r="I8" s="161"/>
      <c r="J8" s="160" t="s">
        <v>15</v>
      </c>
      <c r="K8" s="160"/>
      <c r="L8" s="161" t="s">
        <v>16</v>
      </c>
      <c r="M8" s="161"/>
      <c r="N8" s="160" t="s">
        <v>17</v>
      </c>
      <c r="O8" s="160"/>
      <c r="P8" s="161" t="s">
        <v>18</v>
      </c>
      <c r="Q8" s="161"/>
      <c r="R8" s="160" t="s">
        <v>19</v>
      </c>
      <c r="S8" s="160"/>
      <c r="T8" s="161" t="s">
        <v>20</v>
      </c>
      <c r="U8" s="161"/>
      <c r="V8" s="160" t="s">
        <v>21</v>
      </c>
      <c r="W8" s="160"/>
      <c r="X8" s="161" t="s">
        <v>3</v>
      </c>
      <c r="Y8" s="161"/>
    </row>
    <row r="9" spans="1:25" s="82" customFormat="1" ht="15" customHeight="1">
      <c r="A9" s="159"/>
      <c r="B9" s="167"/>
      <c r="C9" s="159"/>
      <c r="D9" s="80" t="s">
        <v>4</v>
      </c>
      <c r="E9" s="80" t="s">
        <v>5</v>
      </c>
      <c r="F9" s="81" t="s">
        <v>4</v>
      </c>
      <c r="G9" s="81" t="s">
        <v>5</v>
      </c>
      <c r="H9" s="80" t="s">
        <v>4</v>
      </c>
      <c r="I9" s="80" t="s">
        <v>5</v>
      </c>
      <c r="J9" s="81" t="s">
        <v>4</v>
      </c>
      <c r="K9" s="81" t="s">
        <v>5</v>
      </c>
      <c r="L9" s="80" t="s">
        <v>4</v>
      </c>
      <c r="M9" s="80" t="s">
        <v>5</v>
      </c>
      <c r="N9" s="81" t="s">
        <v>4</v>
      </c>
      <c r="O9" s="81" t="s">
        <v>5</v>
      </c>
      <c r="P9" s="80" t="s">
        <v>4</v>
      </c>
      <c r="Q9" s="80" t="s">
        <v>5</v>
      </c>
      <c r="R9" s="81" t="s">
        <v>4</v>
      </c>
      <c r="S9" s="81" t="s">
        <v>5</v>
      </c>
      <c r="T9" s="80" t="s">
        <v>4</v>
      </c>
      <c r="U9" s="80" t="s">
        <v>5</v>
      </c>
      <c r="V9" s="81" t="s">
        <v>4</v>
      </c>
      <c r="W9" s="81" t="s">
        <v>5</v>
      </c>
      <c r="X9" s="80" t="s">
        <v>4</v>
      </c>
      <c r="Y9" s="80" t="s">
        <v>5</v>
      </c>
    </row>
    <row r="10" spans="1:25" s="87" customFormat="1" ht="17.25" customHeight="1">
      <c r="A10" s="83"/>
      <c r="B10" s="84" t="s">
        <v>22</v>
      </c>
      <c r="C10" s="83"/>
      <c r="D10" s="85"/>
      <c r="E10" s="85"/>
      <c r="F10" s="86"/>
      <c r="G10" s="86"/>
      <c r="H10" s="85"/>
      <c r="I10" s="85"/>
      <c r="J10" s="86"/>
      <c r="K10" s="86"/>
      <c r="L10" s="85"/>
      <c r="M10" s="85"/>
      <c r="N10" s="86"/>
      <c r="O10" s="86"/>
      <c r="P10" s="85"/>
      <c r="Q10" s="85"/>
      <c r="R10" s="86"/>
      <c r="S10" s="86"/>
      <c r="T10" s="85"/>
      <c r="U10" s="85"/>
      <c r="V10" s="86"/>
      <c r="W10" s="86"/>
      <c r="X10" s="85"/>
      <c r="Y10" s="85"/>
    </row>
    <row r="11" ht="6.75" customHeight="1"/>
    <row r="12" spans="1:25" s="91" customFormat="1" ht="30" customHeight="1">
      <c r="A12" s="88" t="s">
        <v>23</v>
      </c>
      <c r="B12" s="164" t="s">
        <v>24</v>
      </c>
      <c r="C12" s="164"/>
      <c r="D12" s="90"/>
      <c r="E12" s="90"/>
      <c r="F12" s="89"/>
      <c r="G12" s="89"/>
      <c r="H12" s="90"/>
      <c r="I12" s="90"/>
      <c r="J12" s="89"/>
      <c r="K12" s="89"/>
      <c r="L12" s="90"/>
      <c r="M12" s="90"/>
      <c r="N12" s="89"/>
      <c r="O12" s="89"/>
      <c r="P12" s="90"/>
      <c r="Q12" s="90"/>
      <c r="R12" s="89"/>
      <c r="S12" s="89"/>
      <c r="T12" s="90"/>
      <c r="U12" s="90"/>
      <c r="V12" s="89"/>
      <c r="W12" s="89"/>
      <c r="X12" s="90"/>
      <c r="Y12" s="90"/>
    </row>
    <row r="13" ht="10.5" customHeight="1"/>
    <row r="14" spans="1:25" s="97" customFormat="1" ht="12.75">
      <c r="A14" s="92">
        <v>1</v>
      </c>
      <c r="B14" s="93" t="s">
        <v>74</v>
      </c>
      <c r="C14" s="89" t="s">
        <v>72</v>
      </c>
      <c r="D14" s="94" t="s">
        <v>72</v>
      </c>
      <c r="E14" s="95">
        <v>5</v>
      </c>
      <c r="F14" s="92" t="s">
        <v>72</v>
      </c>
      <c r="G14" s="127">
        <v>5</v>
      </c>
      <c r="H14" s="94" t="s">
        <v>75</v>
      </c>
      <c r="I14" s="95" t="s">
        <v>75</v>
      </c>
      <c r="J14" s="95" t="s">
        <v>75</v>
      </c>
      <c r="K14" s="95" t="s">
        <v>75</v>
      </c>
      <c r="L14" s="95" t="s">
        <v>75</v>
      </c>
      <c r="M14" s="95" t="s">
        <v>75</v>
      </c>
      <c r="N14" s="95" t="s">
        <v>75</v>
      </c>
      <c r="O14" s="95" t="s">
        <v>75</v>
      </c>
      <c r="P14" s="95" t="s">
        <v>75</v>
      </c>
      <c r="Q14" s="95" t="s">
        <v>75</v>
      </c>
      <c r="R14" s="95" t="s">
        <v>75</v>
      </c>
      <c r="S14" s="95" t="s">
        <v>75</v>
      </c>
      <c r="T14" s="95" t="s">
        <v>75</v>
      </c>
      <c r="U14" s="95" t="s">
        <v>75</v>
      </c>
      <c r="V14" s="95" t="s">
        <v>75</v>
      </c>
      <c r="W14" s="95" t="s">
        <v>75</v>
      </c>
      <c r="X14" s="129" t="s">
        <v>72</v>
      </c>
      <c r="Y14" s="95">
        <f>SUM(E14+G14)</f>
        <v>10</v>
      </c>
    </row>
    <row r="15" spans="5:25" ht="9" customHeight="1">
      <c r="E15" s="99"/>
      <c r="G15" s="100"/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129"/>
      <c r="Y15" s="95"/>
    </row>
    <row r="16" spans="1:25" s="3" customFormat="1" ht="24" customHeight="1">
      <c r="A16" s="11">
        <v>2</v>
      </c>
      <c r="B16" s="57" t="s">
        <v>96</v>
      </c>
      <c r="C16" s="89" t="s">
        <v>83</v>
      </c>
      <c r="D16" s="12">
        <v>2</v>
      </c>
      <c r="E16" s="29">
        <v>10</v>
      </c>
      <c r="F16" s="94" t="s">
        <v>75</v>
      </c>
      <c r="G16" s="95" t="s">
        <v>75</v>
      </c>
      <c r="H16" s="94" t="s">
        <v>75</v>
      </c>
      <c r="I16" s="95" t="s">
        <v>75</v>
      </c>
      <c r="J16" s="95" t="s">
        <v>75</v>
      </c>
      <c r="K16" s="95" t="s">
        <v>75</v>
      </c>
      <c r="L16" s="95" t="s">
        <v>75</v>
      </c>
      <c r="M16" s="95" t="s">
        <v>75</v>
      </c>
      <c r="N16" s="95" t="s">
        <v>75</v>
      </c>
      <c r="O16" s="95" t="s">
        <v>75</v>
      </c>
      <c r="P16" s="95" t="s">
        <v>75</v>
      </c>
      <c r="Q16" s="95" t="s">
        <v>75</v>
      </c>
      <c r="R16" s="95" t="s">
        <v>75</v>
      </c>
      <c r="S16" s="95" t="s">
        <v>75</v>
      </c>
      <c r="T16" s="95" t="s">
        <v>75</v>
      </c>
      <c r="U16" s="95" t="s">
        <v>75</v>
      </c>
      <c r="V16" s="95" t="s">
        <v>75</v>
      </c>
      <c r="W16" s="95" t="s">
        <v>75</v>
      </c>
      <c r="X16" s="129" t="s">
        <v>72</v>
      </c>
      <c r="Y16" s="95">
        <f>SUM(E16)</f>
        <v>10</v>
      </c>
    </row>
    <row r="17" spans="1:25" s="3" customFormat="1" ht="24" customHeight="1">
      <c r="A17" s="11"/>
      <c r="B17" s="57"/>
      <c r="C17" s="89"/>
      <c r="D17" s="12"/>
      <c r="E17" s="29"/>
      <c r="F17" s="94"/>
      <c r="G17" s="95"/>
      <c r="H17" s="9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129"/>
      <c r="Y17" s="95"/>
    </row>
    <row r="18" spans="1:25" s="3" customFormat="1" ht="24" customHeight="1">
      <c r="A18" s="11">
        <v>3</v>
      </c>
      <c r="B18" s="57" t="s">
        <v>97</v>
      </c>
      <c r="C18" s="13"/>
      <c r="D18" s="12">
        <v>40</v>
      </c>
      <c r="E18" s="29">
        <v>15</v>
      </c>
      <c r="F18" s="94" t="s">
        <v>75</v>
      </c>
      <c r="G18" s="95" t="s">
        <v>75</v>
      </c>
      <c r="H18" s="94" t="s">
        <v>75</v>
      </c>
      <c r="I18" s="95" t="s">
        <v>75</v>
      </c>
      <c r="J18" s="95" t="s">
        <v>75</v>
      </c>
      <c r="K18" s="95" t="s">
        <v>75</v>
      </c>
      <c r="L18" s="95" t="s">
        <v>75</v>
      </c>
      <c r="M18" s="95" t="s">
        <v>75</v>
      </c>
      <c r="N18" s="95" t="s">
        <v>75</v>
      </c>
      <c r="O18" s="95" t="s">
        <v>75</v>
      </c>
      <c r="P18" s="95" t="s">
        <v>75</v>
      </c>
      <c r="Q18" s="95" t="s">
        <v>75</v>
      </c>
      <c r="R18" s="95" t="s">
        <v>75</v>
      </c>
      <c r="S18" s="95" t="s">
        <v>75</v>
      </c>
      <c r="T18" s="95" t="s">
        <v>75</v>
      </c>
      <c r="U18" s="95" t="s">
        <v>75</v>
      </c>
      <c r="V18" s="95" t="s">
        <v>75</v>
      </c>
      <c r="W18" s="95" t="s">
        <v>75</v>
      </c>
      <c r="X18" s="129" t="s">
        <v>72</v>
      </c>
      <c r="Y18" s="95">
        <f>SUM(E18)</f>
        <v>15</v>
      </c>
    </row>
    <row r="19" spans="1:25" s="3" customFormat="1" ht="16.5" customHeight="1">
      <c r="A19" s="1"/>
      <c r="C19" s="26"/>
      <c r="D19" s="2"/>
      <c r="E19" s="2"/>
      <c r="F19" s="94"/>
      <c r="G19" s="95"/>
      <c r="H19" s="94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129"/>
      <c r="Y19" s="95"/>
    </row>
    <row r="20" spans="1:25" s="3" customFormat="1" ht="42.75">
      <c r="A20" s="11">
        <v>4</v>
      </c>
      <c r="B20" s="57" t="s">
        <v>85</v>
      </c>
      <c r="C20" s="13" t="s">
        <v>86</v>
      </c>
      <c r="D20" s="12">
        <v>6500</v>
      </c>
      <c r="E20" s="29">
        <v>45</v>
      </c>
      <c r="F20" s="94" t="s">
        <v>75</v>
      </c>
      <c r="G20" s="95" t="s">
        <v>75</v>
      </c>
      <c r="H20" s="94" t="s">
        <v>75</v>
      </c>
      <c r="I20" s="95" t="s">
        <v>75</v>
      </c>
      <c r="J20" s="95" t="s">
        <v>75</v>
      </c>
      <c r="K20" s="95" t="s">
        <v>75</v>
      </c>
      <c r="L20" s="95" t="s">
        <v>75</v>
      </c>
      <c r="M20" s="95" t="s">
        <v>75</v>
      </c>
      <c r="N20" s="95" t="s">
        <v>75</v>
      </c>
      <c r="O20" s="95" t="s">
        <v>75</v>
      </c>
      <c r="P20" s="95" t="s">
        <v>75</v>
      </c>
      <c r="Q20" s="95" t="s">
        <v>75</v>
      </c>
      <c r="R20" s="95" t="s">
        <v>75</v>
      </c>
      <c r="S20" s="95" t="s">
        <v>75</v>
      </c>
      <c r="T20" s="95" t="s">
        <v>75</v>
      </c>
      <c r="U20" s="95" t="s">
        <v>75</v>
      </c>
      <c r="V20" s="95" t="s">
        <v>75</v>
      </c>
      <c r="W20" s="95" t="s">
        <v>75</v>
      </c>
      <c r="X20" s="129" t="s">
        <v>72</v>
      </c>
      <c r="Y20" s="95">
        <f>SUM(E20)</f>
        <v>45</v>
      </c>
    </row>
    <row r="21" spans="1:25" s="3" customFormat="1" ht="18" customHeight="1">
      <c r="A21" s="1"/>
      <c r="B21" s="57"/>
      <c r="C21" s="13"/>
      <c r="D21" s="12"/>
      <c r="E21" s="29"/>
      <c r="F21" s="1"/>
      <c r="G21" s="1"/>
      <c r="H21" s="2"/>
      <c r="I21" s="2"/>
      <c r="J21" s="1"/>
      <c r="K21" s="1"/>
      <c r="L21" s="2"/>
      <c r="M21" s="2"/>
      <c r="N21" s="1"/>
      <c r="O21" s="1"/>
      <c r="P21" s="2"/>
      <c r="Q21" s="2"/>
      <c r="R21" s="1"/>
      <c r="S21" s="1"/>
      <c r="T21" s="2"/>
      <c r="U21" s="2"/>
      <c r="V21" s="1"/>
      <c r="W21" s="1"/>
      <c r="X21" s="2"/>
      <c r="Y21" s="2"/>
    </row>
    <row r="22" spans="1:25" s="91" customFormat="1" ht="46.5" customHeight="1">
      <c r="A22" s="88" t="s">
        <v>28</v>
      </c>
      <c r="B22" s="164" t="s">
        <v>64</v>
      </c>
      <c r="C22" s="164"/>
      <c r="D22" s="90"/>
      <c r="E22" s="101"/>
      <c r="F22" s="89"/>
      <c r="G22" s="102"/>
      <c r="H22" s="90"/>
      <c r="I22" s="101"/>
      <c r="J22" s="89"/>
      <c r="K22" s="102"/>
      <c r="L22" s="90"/>
      <c r="M22" s="101"/>
      <c r="N22" s="89"/>
      <c r="O22" s="102"/>
      <c r="P22" s="90"/>
      <c r="Q22" s="101"/>
      <c r="R22" s="89"/>
      <c r="S22" s="102"/>
      <c r="T22" s="90"/>
      <c r="U22" s="101"/>
      <c r="V22" s="89"/>
      <c r="W22" s="102"/>
      <c r="X22" s="90"/>
      <c r="Y22" s="101"/>
    </row>
    <row r="23" spans="5:25" ht="10.5" customHeight="1">
      <c r="E23" s="99"/>
      <c r="G23" s="100"/>
      <c r="I23" s="99"/>
      <c r="K23" s="100"/>
      <c r="M23" s="99"/>
      <c r="O23" s="100"/>
      <c r="Q23" s="99"/>
      <c r="S23" s="100"/>
      <c r="U23" s="99"/>
      <c r="W23" s="100"/>
      <c r="Y23" s="99"/>
    </row>
    <row r="24" spans="1:25" s="91" customFormat="1" ht="44.25" customHeight="1">
      <c r="A24" s="89">
        <v>1</v>
      </c>
      <c r="B24" s="93" t="s">
        <v>25</v>
      </c>
      <c r="C24" s="89" t="s">
        <v>76</v>
      </c>
      <c r="D24" s="90">
        <v>5</v>
      </c>
      <c r="E24" s="101">
        <v>1</v>
      </c>
      <c r="F24" s="89">
        <v>5</v>
      </c>
      <c r="G24" s="102">
        <v>1.25</v>
      </c>
      <c r="H24" s="89">
        <v>5</v>
      </c>
      <c r="I24" s="102">
        <f>G24+G24*25%</f>
        <v>1.5625</v>
      </c>
      <c r="J24" s="89">
        <v>5</v>
      </c>
      <c r="K24" s="102">
        <f>I24+I24*25%</f>
        <v>1.953125</v>
      </c>
      <c r="L24" s="89">
        <v>5</v>
      </c>
      <c r="M24" s="102">
        <f>K24+K24*25%</f>
        <v>2.44140625</v>
      </c>
      <c r="N24" s="89">
        <v>5</v>
      </c>
      <c r="O24" s="102">
        <f>M24+M24*25%</f>
        <v>3.0517578125</v>
      </c>
      <c r="P24" s="89">
        <v>5</v>
      </c>
      <c r="Q24" s="102">
        <f>O24+O24*25%</f>
        <v>3.814697265625</v>
      </c>
      <c r="R24" s="89">
        <v>5</v>
      </c>
      <c r="S24" s="102">
        <f>Q24+Q24*25%</f>
        <v>4.76837158203125</v>
      </c>
      <c r="T24" s="89">
        <v>5</v>
      </c>
      <c r="U24" s="102">
        <f>S24+S24*25%</f>
        <v>5.9604644775390625</v>
      </c>
      <c r="V24" s="89">
        <v>5</v>
      </c>
      <c r="W24" s="102">
        <f>U24+U24*25%</f>
        <v>7.450580596923828</v>
      </c>
      <c r="X24" s="90">
        <f>V24+T24+R24+P24+N24+L24+J24+H24+F24+D24</f>
        <v>50</v>
      </c>
      <c r="Y24" s="101">
        <f>W24+U24+S24+Q24+O24+M24+K24+I24+G24+E24</f>
        <v>33.25290298461914</v>
      </c>
    </row>
    <row r="25" spans="2:25" ht="8.25" customHeight="1">
      <c r="B25" s="98"/>
      <c r="E25" s="99"/>
      <c r="G25" s="100"/>
      <c r="I25" s="99"/>
      <c r="K25" s="100"/>
      <c r="M25" s="99"/>
      <c r="O25" s="100"/>
      <c r="Q25" s="99"/>
      <c r="S25" s="100"/>
      <c r="U25" s="99"/>
      <c r="W25" s="100"/>
      <c r="Y25" s="99"/>
    </row>
    <row r="26" spans="1:25" s="91" customFormat="1" ht="45.75" customHeight="1">
      <c r="A26" s="89">
        <v>2</v>
      </c>
      <c r="B26" s="93" t="s">
        <v>77</v>
      </c>
      <c r="C26" s="89" t="s">
        <v>78</v>
      </c>
      <c r="D26" s="103">
        <v>1000</v>
      </c>
      <c r="E26" s="104">
        <v>2</v>
      </c>
      <c r="F26" s="105">
        <v>1000</v>
      </c>
      <c r="G26" s="106">
        <v>2</v>
      </c>
      <c r="H26" s="105">
        <v>1000</v>
      </c>
      <c r="I26" s="106">
        <v>2</v>
      </c>
      <c r="J26" s="105">
        <v>1000</v>
      </c>
      <c r="K26" s="106">
        <v>2</v>
      </c>
      <c r="L26" s="105">
        <v>1000</v>
      </c>
      <c r="M26" s="106">
        <v>2</v>
      </c>
      <c r="N26" s="105">
        <v>1000</v>
      </c>
      <c r="O26" s="106">
        <v>2</v>
      </c>
      <c r="P26" s="105">
        <v>1000</v>
      </c>
      <c r="Q26" s="106">
        <v>2</v>
      </c>
      <c r="R26" s="105">
        <v>1000</v>
      </c>
      <c r="S26" s="106">
        <v>2</v>
      </c>
      <c r="T26" s="105">
        <v>1000</v>
      </c>
      <c r="U26" s="106">
        <v>2</v>
      </c>
      <c r="V26" s="105">
        <v>1000</v>
      </c>
      <c r="W26" s="106">
        <v>2</v>
      </c>
      <c r="X26" s="96">
        <f>SUM(D26+F26+H26+J26+L26+N26+P26+R26+T26+V26)</f>
        <v>10000</v>
      </c>
      <c r="Y26" s="95">
        <f>SUM(E26+G26+I26+K26+M26+O26+Q26+S26+U26+W26)</f>
        <v>20</v>
      </c>
    </row>
    <row r="27" spans="2:25" ht="9" customHeight="1">
      <c r="B27" s="107"/>
      <c r="E27" s="99"/>
      <c r="G27" s="100"/>
      <c r="I27" s="99"/>
      <c r="K27" s="100"/>
      <c r="M27" s="99"/>
      <c r="O27" s="100"/>
      <c r="Q27" s="99"/>
      <c r="S27" s="100"/>
      <c r="U27" s="99"/>
      <c r="W27" s="100"/>
      <c r="Y27" s="99"/>
    </row>
    <row r="28" spans="1:25" s="91" customFormat="1" ht="49.5" customHeight="1">
      <c r="A28" s="89">
        <v>3</v>
      </c>
      <c r="B28" s="93" t="s">
        <v>26</v>
      </c>
      <c r="C28" s="89" t="s">
        <v>39</v>
      </c>
      <c r="D28" s="90">
        <v>200</v>
      </c>
      <c r="E28" s="101">
        <v>1</v>
      </c>
      <c r="F28" s="89">
        <v>200</v>
      </c>
      <c r="G28" s="102">
        <v>1</v>
      </c>
      <c r="H28" s="89">
        <v>200</v>
      </c>
      <c r="I28" s="102">
        <v>1</v>
      </c>
      <c r="J28" s="89">
        <v>200</v>
      </c>
      <c r="K28" s="102">
        <v>1</v>
      </c>
      <c r="L28" s="89">
        <v>200</v>
      </c>
      <c r="M28" s="102">
        <v>1</v>
      </c>
      <c r="N28" s="89">
        <v>200</v>
      </c>
      <c r="O28" s="102">
        <v>1</v>
      </c>
      <c r="P28" s="89">
        <v>200</v>
      </c>
      <c r="Q28" s="102">
        <v>1</v>
      </c>
      <c r="R28" s="89">
        <v>200</v>
      </c>
      <c r="S28" s="102">
        <v>1</v>
      </c>
      <c r="T28" s="89">
        <v>200</v>
      </c>
      <c r="U28" s="102">
        <v>1</v>
      </c>
      <c r="V28" s="89">
        <v>200</v>
      </c>
      <c r="W28" s="102">
        <v>1</v>
      </c>
      <c r="X28" s="96">
        <f>SUM(D28+F28+H28+J28+L28+N28+P28+R28+T28+V28)</f>
        <v>2000</v>
      </c>
      <c r="Y28" s="95">
        <f>SUM(E28+G28+I28+K28+M28+O28+Q28+S28+U28+W28)</f>
        <v>10</v>
      </c>
    </row>
    <row r="29" spans="1:25" s="91" customFormat="1" ht="51.75" customHeight="1">
      <c r="A29" s="89">
        <v>4</v>
      </c>
      <c r="B29" s="93" t="s">
        <v>27</v>
      </c>
      <c r="C29" s="89" t="s">
        <v>80</v>
      </c>
      <c r="D29" s="90">
        <v>5</v>
      </c>
      <c r="E29" s="101">
        <v>1</v>
      </c>
      <c r="F29" s="89">
        <v>5</v>
      </c>
      <c r="G29" s="102">
        <v>1</v>
      </c>
      <c r="H29" s="90">
        <v>5</v>
      </c>
      <c r="I29" s="101">
        <v>1</v>
      </c>
      <c r="J29" s="89">
        <v>5</v>
      </c>
      <c r="K29" s="102">
        <v>1</v>
      </c>
      <c r="L29" s="103" t="s">
        <v>6</v>
      </c>
      <c r="M29" s="104" t="s">
        <v>6</v>
      </c>
      <c r="N29" s="103" t="s">
        <v>6</v>
      </c>
      <c r="O29" s="104" t="s">
        <v>6</v>
      </c>
      <c r="P29" s="103" t="s">
        <v>6</v>
      </c>
      <c r="Q29" s="104" t="s">
        <v>6</v>
      </c>
      <c r="R29" s="103" t="s">
        <v>6</v>
      </c>
      <c r="S29" s="104" t="s">
        <v>6</v>
      </c>
      <c r="T29" s="103" t="s">
        <v>6</v>
      </c>
      <c r="U29" s="104" t="s">
        <v>6</v>
      </c>
      <c r="V29" s="103" t="s">
        <v>6</v>
      </c>
      <c r="W29" s="104" t="s">
        <v>6</v>
      </c>
      <c r="X29" s="90">
        <f>SUM(D29+F29+H29+J29)</f>
        <v>20</v>
      </c>
      <c r="Y29" s="101">
        <f>SUM(E29+G29+I29+K29)</f>
        <v>4</v>
      </c>
    </row>
    <row r="30" spans="1:25" s="91" customFormat="1" ht="12.75">
      <c r="A30" s="89"/>
      <c r="B30" s="93"/>
      <c r="C30" s="89"/>
      <c r="D30" s="90"/>
      <c r="E30" s="101"/>
      <c r="F30" s="89"/>
      <c r="G30" s="102"/>
      <c r="H30" s="90"/>
      <c r="I30" s="101"/>
      <c r="J30" s="89"/>
      <c r="K30" s="102"/>
      <c r="L30" s="90"/>
      <c r="M30" s="101"/>
      <c r="N30" s="89"/>
      <c r="O30" s="102"/>
      <c r="P30" s="90"/>
      <c r="Q30" s="101"/>
      <c r="R30" s="89"/>
      <c r="S30" s="102"/>
      <c r="T30" s="90"/>
      <c r="U30" s="101"/>
      <c r="V30" s="89"/>
      <c r="W30" s="102"/>
      <c r="X30" s="90"/>
      <c r="Y30" s="101"/>
    </row>
    <row r="31" spans="1:25" s="91" customFormat="1" ht="38.25">
      <c r="A31" s="89">
        <v>5</v>
      </c>
      <c r="B31" s="93" t="s">
        <v>84</v>
      </c>
      <c r="C31" s="89" t="s">
        <v>102</v>
      </c>
      <c r="D31" s="90" t="s">
        <v>82</v>
      </c>
      <c r="E31" s="101" t="s">
        <v>82</v>
      </c>
      <c r="F31" s="89" t="s">
        <v>83</v>
      </c>
      <c r="G31" s="102">
        <v>8</v>
      </c>
      <c r="H31" s="90" t="s">
        <v>82</v>
      </c>
      <c r="I31" s="101" t="s">
        <v>82</v>
      </c>
      <c r="J31" s="101" t="s">
        <v>82</v>
      </c>
      <c r="K31" s="101" t="s">
        <v>82</v>
      </c>
      <c r="L31" s="101" t="s">
        <v>82</v>
      </c>
      <c r="M31" s="101" t="s">
        <v>82</v>
      </c>
      <c r="N31" s="101" t="s">
        <v>82</v>
      </c>
      <c r="O31" s="101" t="s">
        <v>82</v>
      </c>
      <c r="P31" s="101" t="s">
        <v>82</v>
      </c>
      <c r="Q31" s="101" t="s">
        <v>82</v>
      </c>
      <c r="R31" s="101" t="s">
        <v>82</v>
      </c>
      <c r="S31" s="101" t="s">
        <v>82</v>
      </c>
      <c r="T31" s="101" t="s">
        <v>82</v>
      </c>
      <c r="U31" s="101" t="s">
        <v>82</v>
      </c>
      <c r="V31" s="101" t="s">
        <v>82</v>
      </c>
      <c r="W31" s="101" t="s">
        <v>82</v>
      </c>
      <c r="X31" s="90">
        <v>2</v>
      </c>
      <c r="Y31" s="101">
        <v>5</v>
      </c>
    </row>
    <row r="32" spans="5:25" ht="12.75">
      <c r="E32" s="99"/>
      <c r="G32" s="100"/>
      <c r="I32" s="99"/>
      <c r="K32" s="100"/>
      <c r="M32" s="99"/>
      <c r="O32" s="100"/>
      <c r="Q32" s="99"/>
      <c r="S32" s="100"/>
      <c r="U32" s="99"/>
      <c r="W32" s="100"/>
      <c r="Y32" s="99"/>
    </row>
    <row r="33" spans="1:25" s="91" customFormat="1" ht="33" customHeight="1">
      <c r="A33" s="88" t="s">
        <v>29</v>
      </c>
      <c r="B33" s="164" t="s">
        <v>30</v>
      </c>
      <c r="C33" s="164"/>
      <c r="D33" s="103"/>
      <c r="E33" s="104"/>
      <c r="F33" s="105"/>
      <c r="G33" s="106"/>
      <c r="H33" s="103"/>
      <c r="I33" s="104"/>
      <c r="J33" s="89"/>
      <c r="K33" s="102"/>
      <c r="L33" s="103"/>
      <c r="M33" s="104"/>
      <c r="N33" s="89"/>
      <c r="O33" s="102"/>
      <c r="P33" s="103"/>
      <c r="Q33" s="104"/>
      <c r="R33" s="89"/>
      <c r="S33" s="102"/>
      <c r="T33" s="103"/>
      <c r="U33" s="104"/>
      <c r="V33" s="89"/>
      <c r="W33" s="102"/>
      <c r="X33" s="103"/>
      <c r="Y33" s="104"/>
    </row>
    <row r="34" spans="1:25" s="110" customFormat="1" ht="9" customHeight="1">
      <c r="A34" s="109"/>
      <c r="D34" s="111"/>
      <c r="E34" s="112"/>
      <c r="F34" s="109"/>
      <c r="G34" s="113"/>
      <c r="H34" s="111"/>
      <c r="I34" s="112"/>
      <c r="J34" s="109"/>
      <c r="K34" s="113"/>
      <c r="L34" s="111"/>
      <c r="M34" s="112"/>
      <c r="N34" s="109"/>
      <c r="O34" s="113"/>
      <c r="P34" s="111"/>
      <c r="Q34" s="112"/>
      <c r="R34" s="109"/>
      <c r="S34" s="113"/>
      <c r="T34" s="111"/>
      <c r="U34" s="112"/>
      <c r="V34" s="109"/>
      <c r="W34" s="113"/>
      <c r="X34" s="111"/>
      <c r="Y34" s="112"/>
    </row>
    <row r="35" spans="1:25" s="110" customFormat="1" ht="13.5" customHeight="1">
      <c r="A35" s="109"/>
      <c r="B35" s="130"/>
      <c r="C35" s="114"/>
      <c r="D35" s="111"/>
      <c r="E35" s="112"/>
      <c r="F35" s="109"/>
      <c r="G35" s="113"/>
      <c r="H35" s="111"/>
      <c r="I35" s="112"/>
      <c r="J35" s="109"/>
      <c r="K35" s="113"/>
      <c r="L35" s="111"/>
      <c r="M35" s="112"/>
      <c r="N35" s="109"/>
      <c r="O35" s="113"/>
      <c r="P35" s="111"/>
      <c r="Q35" s="112"/>
      <c r="R35" s="109"/>
      <c r="S35" s="113"/>
      <c r="T35" s="111"/>
      <c r="U35" s="112"/>
      <c r="V35" s="109"/>
      <c r="W35" s="113"/>
      <c r="X35" s="111"/>
      <c r="Y35" s="112"/>
    </row>
    <row r="36" spans="1:25" s="3" customFormat="1" ht="31.5" customHeight="1">
      <c r="A36" s="23">
        <v>1</v>
      </c>
      <c r="B36" s="60" t="s">
        <v>108</v>
      </c>
      <c r="C36" s="13"/>
      <c r="D36" s="24">
        <v>2</v>
      </c>
      <c r="E36" s="32">
        <f>(0.2*2*12)</f>
        <v>4.800000000000001</v>
      </c>
      <c r="F36" s="23">
        <v>2</v>
      </c>
      <c r="G36" s="32">
        <f>E36+(E36*10%)</f>
        <v>5.280000000000001</v>
      </c>
      <c r="H36" s="24">
        <v>2</v>
      </c>
      <c r="I36" s="32">
        <f>G36+(G36*10%)</f>
        <v>5.808000000000002</v>
      </c>
      <c r="J36" s="24">
        <v>2</v>
      </c>
      <c r="K36" s="32">
        <f>I36+(I36*10%)</f>
        <v>6.388800000000002</v>
      </c>
      <c r="L36" s="24">
        <v>2</v>
      </c>
      <c r="M36" s="32">
        <f>K36+(K36*10%)</f>
        <v>7.027680000000002</v>
      </c>
      <c r="N36" s="24">
        <v>2</v>
      </c>
      <c r="O36" s="32">
        <f>M36+(M36*10%)</f>
        <v>7.730448000000003</v>
      </c>
      <c r="P36" s="24">
        <v>2</v>
      </c>
      <c r="Q36" s="32">
        <f>O36+(O36*10%)</f>
        <v>8.503492800000004</v>
      </c>
      <c r="R36" s="24">
        <v>2</v>
      </c>
      <c r="S36" s="32">
        <f>Q36+(Q36*10%)</f>
        <v>9.353842080000003</v>
      </c>
      <c r="T36" s="24">
        <v>2</v>
      </c>
      <c r="U36" s="32">
        <f>S36+(S36*10%)</f>
        <v>10.289226288000004</v>
      </c>
      <c r="V36" s="24">
        <v>2</v>
      </c>
      <c r="W36" s="32">
        <f>U36+(U36*10%)</f>
        <v>11.318148916800004</v>
      </c>
      <c r="X36" s="31">
        <f>SUM(D36+F36+H36+J36+L36+N36+P36+R36+T36+V36)</f>
        <v>20</v>
      </c>
      <c r="Y36" s="29">
        <f>SUM(E36+G36+I36+K36+M36+O36+Q36+S36+U36+W36)</f>
        <v>76.49963808480003</v>
      </c>
    </row>
    <row r="37" spans="1:25" ht="12.75">
      <c r="A37" s="136"/>
      <c r="B37" s="87"/>
      <c r="C37" s="137"/>
      <c r="D37" s="138"/>
      <c r="E37" s="139"/>
      <c r="F37" s="136"/>
      <c r="G37" s="140"/>
      <c r="H37" s="138"/>
      <c r="I37" s="139"/>
      <c r="J37" s="136"/>
      <c r="K37" s="140"/>
      <c r="L37" s="138"/>
      <c r="M37" s="139"/>
      <c r="N37" s="136"/>
      <c r="O37" s="140"/>
      <c r="P37" s="138"/>
      <c r="Q37" s="139"/>
      <c r="R37" s="136"/>
      <c r="S37" s="140"/>
      <c r="T37" s="138"/>
      <c r="U37" s="139"/>
      <c r="V37" s="136"/>
      <c r="W37" s="140"/>
      <c r="X37" s="138"/>
      <c r="Y37" s="139"/>
    </row>
    <row r="38" spans="1:25" ht="12.75">
      <c r="A38" s="136"/>
      <c r="B38" s="87"/>
      <c r="C38" s="137"/>
      <c r="D38" s="138"/>
      <c r="E38" s="139"/>
      <c r="F38" s="136"/>
      <c r="G38" s="140"/>
      <c r="H38" s="138"/>
      <c r="I38" s="139"/>
      <c r="J38" s="136"/>
      <c r="K38" s="140"/>
      <c r="L38" s="138"/>
      <c r="M38" s="139"/>
      <c r="N38" s="136"/>
      <c r="O38" s="140"/>
      <c r="P38" s="138"/>
      <c r="Q38" s="139"/>
      <c r="R38" s="136"/>
      <c r="S38" s="140"/>
      <c r="T38" s="138"/>
      <c r="U38" s="139"/>
      <c r="V38" s="136"/>
      <c r="W38" s="140"/>
      <c r="X38" s="138"/>
      <c r="Y38" s="139"/>
    </row>
    <row r="39" spans="1:25" ht="12.75">
      <c r="A39" s="136"/>
      <c r="B39" s="87"/>
      <c r="C39" s="137"/>
      <c r="D39" s="138"/>
      <c r="E39" s="139"/>
      <c r="F39" s="136"/>
      <c r="G39" s="140"/>
      <c r="H39" s="138"/>
      <c r="I39" s="139"/>
      <c r="J39" s="136"/>
      <c r="K39" s="140"/>
      <c r="L39" s="138"/>
      <c r="M39" s="139"/>
      <c r="N39" s="136"/>
      <c r="O39" s="140"/>
      <c r="P39" s="138"/>
      <c r="Q39" s="139"/>
      <c r="R39" s="136"/>
      <c r="S39" s="140"/>
      <c r="T39" s="138"/>
      <c r="U39" s="139"/>
      <c r="V39" s="136"/>
      <c r="W39" s="140"/>
      <c r="X39" s="138"/>
      <c r="Y39" s="139"/>
    </row>
    <row r="40" spans="1:25" ht="20.25">
      <c r="A40" s="136"/>
      <c r="B40" s="87"/>
      <c r="C40" s="137"/>
      <c r="D40" s="138"/>
      <c r="E40" s="139"/>
      <c r="F40" s="136"/>
      <c r="G40" s="140"/>
      <c r="H40" s="138"/>
      <c r="I40" s="139"/>
      <c r="J40" s="136"/>
      <c r="K40" s="156">
        <v>193</v>
      </c>
      <c r="L40" s="138"/>
      <c r="M40" s="139"/>
      <c r="N40" s="136"/>
      <c r="O40" s="140"/>
      <c r="P40" s="138"/>
      <c r="Q40" s="139"/>
      <c r="R40" s="136"/>
      <c r="S40" s="140"/>
      <c r="T40" s="138"/>
      <c r="U40" s="139"/>
      <c r="V40" s="136"/>
      <c r="W40" s="140"/>
      <c r="X40" s="138"/>
      <c r="Y40" s="139"/>
    </row>
    <row r="41" spans="1:25" s="115" customFormat="1" ht="47.25" customHeight="1">
      <c r="A41" s="131" t="s">
        <v>31</v>
      </c>
      <c r="B41" s="165" t="s">
        <v>32</v>
      </c>
      <c r="C41" s="165"/>
      <c r="D41" s="132"/>
      <c r="E41" s="133"/>
      <c r="F41" s="134"/>
      <c r="G41" s="135"/>
      <c r="H41" s="132"/>
      <c r="I41" s="133"/>
      <c r="J41" s="134"/>
      <c r="K41" s="135"/>
      <c r="L41" s="132"/>
      <c r="M41" s="133"/>
      <c r="N41" s="134"/>
      <c r="O41" s="135"/>
      <c r="P41" s="132"/>
      <c r="Q41" s="133"/>
      <c r="R41" s="134"/>
      <c r="S41" s="135"/>
      <c r="T41" s="132"/>
      <c r="U41" s="133"/>
      <c r="V41" s="134"/>
      <c r="W41" s="135"/>
      <c r="X41" s="132"/>
      <c r="Y41" s="152"/>
    </row>
    <row r="42" spans="1:25" ht="12.75">
      <c r="A42" s="136"/>
      <c r="B42" s="87"/>
      <c r="C42" s="137"/>
      <c r="D42" s="138"/>
      <c r="E42" s="139"/>
      <c r="F42" s="136"/>
      <c r="G42" s="140"/>
      <c r="H42" s="138"/>
      <c r="I42" s="139"/>
      <c r="J42" s="136"/>
      <c r="K42" s="140"/>
      <c r="L42" s="138"/>
      <c r="M42" s="139"/>
      <c r="N42" s="136"/>
      <c r="O42" s="140"/>
      <c r="P42" s="138"/>
      <c r="Q42" s="139"/>
      <c r="R42" s="136"/>
      <c r="S42" s="140"/>
      <c r="T42" s="138"/>
      <c r="U42" s="139"/>
      <c r="V42" s="136"/>
      <c r="W42" s="140"/>
      <c r="X42" s="138"/>
      <c r="Y42" s="139"/>
    </row>
    <row r="43" spans="1:25" s="91" customFormat="1" ht="12.75">
      <c r="A43" s="89"/>
      <c r="B43" s="93"/>
      <c r="C43" s="89"/>
      <c r="D43" s="90"/>
      <c r="E43" s="101"/>
      <c r="F43" s="89"/>
      <c r="G43" s="102"/>
      <c r="H43" s="90"/>
      <c r="I43" s="101"/>
      <c r="J43" s="89"/>
      <c r="K43" s="102"/>
      <c r="L43" s="90"/>
      <c r="M43" s="101"/>
      <c r="N43" s="89"/>
      <c r="O43" s="102"/>
      <c r="P43" s="90"/>
      <c r="Q43" s="101"/>
      <c r="R43" s="89"/>
      <c r="S43" s="102"/>
      <c r="T43" s="90"/>
      <c r="U43" s="101"/>
      <c r="V43" s="89"/>
      <c r="W43" s="102"/>
      <c r="X43" s="90"/>
      <c r="Y43" s="101"/>
    </row>
    <row r="44" spans="1:25" s="91" customFormat="1" ht="34.5" customHeight="1">
      <c r="A44" s="89">
        <v>1</v>
      </c>
      <c r="B44" s="93" t="s">
        <v>103</v>
      </c>
      <c r="C44" s="89" t="s">
        <v>7</v>
      </c>
      <c r="D44" s="90">
        <v>1</v>
      </c>
      <c r="E44" s="101">
        <v>3</v>
      </c>
      <c r="F44" s="89" t="s">
        <v>75</v>
      </c>
      <c r="G44" s="102" t="s">
        <v>75</v>
      </c>
      <c r="H44" s="105" t="s">
        <v>6</v>
      </c>
      <c r="I44" s="106" t="s">
        <v>6</v>
      </c>
      <c r="J44" s="105" t="s">
        <v>6</v>
      </c>
      <c r="K44" s="106" t="s">
        <v>6</v>
      </c>
      <c r="L44" s="105" t="s">
        <v>6</v>
      </c>
      <c r="M44" s="106" t="s">
        <v>6</v>
      </c>
      <c r="N44" s="105" t="s">
        <v>6</v>
      </c>
      <c r="O44" s="106" t="s">
        <v>6</v>
      </c>
      <c r="P44" s="105" t="s">
        <v>6</v>
      </c>
      <c r="Q44" s="106" t="s">
        <v>6</v>
      </c>
      <c r="R44" s="105" t="s">
        <v>6</v>
      </c>
      <c r="S44" s="106" t="s">
        <v>6</v>
      </c>
      <c r="T44" s="105" t="s">
        <v>6</v>
      </c>
      <c r="U44" s="106" t="s">
        <v>6</v>
      </c>
      <c r="V44" s="105" t="s">
        <v>6</v>
      </c>
      <c r="W44" s="106" t="s">
        <v>6</v>
      </c>
      <c r="X44" s="90">
        <v>1</v>
      </c>
      <c r="Y44" s="101">
        <v>3</v>
      </c>
    </row>
    <row r="45" spans="1:25" s="91" customFormat="1" ht="12.75">
      <c r="A45" s="89"/>
      <c r="B45" s="93"/>
      <c r="C45" s="89"/>
      <c r="D45" s="90"/>
      <c r="E45" s="101"/>
      <c r="F45" s="105"/>
      <c r="G45" s="106"/>
      <c r="H45" s="90"/>
      <c r="I45" s="101"/>
      <c r="J45" s="105"/>
      <c r="K45" s="106"/>
      <c r="L45" s="90"/>
      <c r="M45" s="101"/>
      <c r="N45" s="105"/>
      <c r="O45" s="106"/>
      <c r="P45" s="90"/>
      <c r="Q45" s="101"/>
      <c r="R45" s="105"/>
      <c r="S45" s="106"/>
      <c r="T45" s="90"/>
      <c r="U45" s="101"/>
      <c r="V45" s="105"/>
      <c r="W45" s="106"/>
      <c r="X45" s="90"/>
      <c r="Y45" s="101"/>
    </row>
    <row r="46" spans="1:25" s="91" customFormat="1" ht="47.25" customHeight="1">
      <c r="A46" s="89">
        <v>2</v>
      </c>
      <c r="B46" s="93" t="s">
        <v>43</v>
      </c>
      <c r="C46" s="89" t="s">
        <v>8</v>
      </c>
      <c r="D46" s="89" t="s">
        <v>8</v>
      </c>
      <c r="E46" s="101">
        <v>4</v>
      </c>
      <c r="F46" s="89" t="s">
        <v>8</v>
      </c>
      <c r="G46" s="106">
        <v>1</v>
      </c>
      <c r="H46" s="89" t="s">
        <v>72</v>
      </c>
      <c r="I46" s="106">
        <v>1</v>
      </c>
      <c r="J46" s="89" t="s">
        <v>72</v>
      </c>
      <c r="K46" s="106">
        <v>0.5</v>
      </c>
      <c r="L46" s="89" t="s">
        <v>72</v>
      </c>
      <c r="M46" s="106">
        <v>0.5</v>
      </c>
      <c r="N46" s="89" t="s">
        <v>72</v>
      </c>
      <c r="O46" s="106">
        <v>0.5</v>
      </c>
      <c r="P46" s="89" t="s">
        <v>72</v>
      </c>
      <c r="Q46" s="106">
        <v>0.5</v>
      </c>
      <c r="R46" s="89" t="s">
        <v>72</v>
      </c>
      <c r="S46" s="106">
        <v>0.5</v>
      </c>
      <c r="T46" s="89" t="s">
        <v>72</v>
      </c>
      <c r="U46" s="106">
        <v>0.5</v>
      </c>
      <c r="V46" s="89" t="s">
        <v>72</v>
      </c>
      <c r="W46" s="106">
        <v>0.5</v>
      </c>
      <c r="X46" s="90" t="s">
        <v>8</v>
      </c>
      <c r="Y46" s="95">
        <f>SUM(E46+G46+I46+K46+M46+O46+Q46+S46+U46+W46)</f>
        <v>9.5</v>
      </c>
    </row>
    <row r="47" spans="1:25" s="91" customFormat="1" ht="12.75">
      <c r="A47" s="89"/>
      <c r="B47" s="93"/>
      <c r="C47" s="89"/>
      <c r="D47" s="90"/>
      <c r="E47" s="101"/>
      <c r="F47" s="105"/>
      <c r="G47" s="106"/>
      <c r="H47" s="90"/>
      <c r="I47" s="101"/>
      <c r="J47" s="105"/>
      <c r="K47" s="106"/>
      <c r="L47" s="90"/>
      <c r="M47" s="101"/>
      <c r="N47" s="105"/>
      <c r="O47" s="106"/>
      <c r="P47" s="90"/>
      <c r="Q47" s="101"/>
      <c r="R47" s="105"/>
      <c r="S47" s="106"/>
      <c r="T47" s="90"/>
      <c r="U47" s="101"/>
      <c r="V47" s="105"/>
      <c r="W47" s="106"/>
      <c r="X47" s="90"/>
      <c r="Y47" s="101"/>
    </row>
    <row r="48" spans="1:25" s="91" customFormat="1" ht="36" customHeight="1">
      <c r="A48" s="89">
        <v>3</v>
      </c>
      <c r="B48" s="93" t="s">
        <v>45</v>
      </c>
      <c r="C48" s="89" t="s">
        <v>8</v>
      </c>
      <c r="D48" s="89" t="s">
        <v>8</v>
      </c>
      <c r="E48" s="101">
        <v>1</v>
      </c>
      <c r="F48" s="89" t="s">
        <v>8</v>
      </c>
      <c r="G48" s="106">
        <v>1</v>
      </c>
      <c r="H48" s="89" t="s">
        <v>8</v>
      </c>
      <c r="I48" s="101">
        <v>1</v>
      </c>
      <c r="J48" s="89" t="s">
        <v>8</v>
      </c>
      <c r="K48" s="106">
        <v>1</v>
      </c>
      <c r="L48" s="90" t="s">
        <v>8</v>
      </c>
      <c r="M48" s="101">
        <v>1</v>
      </c>
      <c r="N48" s="89" t="s">
        <v>79</v>
      </c>
      <c r="O48" s="106">
        <v>1</v>
      </c>
      <c r="P48" s="89" t="s">
        <v>72</v>
      </c>
      <c r="Q48" s="106">
        <v>1</v>
      </c>
      <c r="R48" s="89" t="s">
        <v>72</v>
      </c>
      <c r="S48" s="106">
        <v>1</v>
      </c>
      <c r="T48" s="89" t="s">
        <v>72</v>
      </c>
      <c r="U48" s="106">
        <v>1</v>
      </c>
      <c r="V48" s="89" t="s">
        <v>79</v>
      </c>
      <c r="W48" s="106">
        <v>1</v>
      </c>
      <c r="X48" s="90" t="s">
        <v>8</v>
      </c>
      <c r="Y48" s="95">
        <f>SUM(E48+G48+I48+K48+M48+O48+Q48+S48+U48+W48)</f>
        <v>10</v>
      </c>
    </row>
    <row r="49" spans="1:25" s="91" customFormat="1" ht="12.75">
      <c r="A49" s="89"/>
      <c r="B49" s="93"/>
      <c r="C49" s="89"/>
      <c r="D49" s="90"/>
      <c r="E49" s="101"/>
      <c r="F49" s="105"/>
      <c r="G49" s="106"/>
      <c r="H49" s="90"/>
      <c r="I49" s="101"/>
      <c r="J49" s="105"/>
      <c r="K49" s="106"/>
      <c r="L49" s="90"/>
      <c r="M49" s="101"/>
      <c r="N49" s="105"/>
      <c r="O49" s="106"/>
      <c r="P49" s="90"/>
      <c r="Q49" s="101"/>
      <c r="R49" s="105"/>
      <c r="S49" s="106"/>
      <c r="T49" s="90"/>
      <c r="U49" s="101"/>
      <c r="V49" s="105"/>
      <c r="W49" s="106"/>
      <c r="X49" s="90"/>
      <c r="Y49" s="101"/>
    </row>
    <row r="50" spans="1:25" s="91" customFormat="1" ht="34.5" customHeight="1">
      <c r="A50" s="89">
        <v>4</v>
      </c>
      <c r="B50" s="93" t="s">
        <v>33</v>
      </c>
      <c r="C50" s="89" t="s">
        <v>7</v>
      </c>
      <c r="D50" s="90">
        <v>1</v>
      </c>
      <c r="E50" s="101">
        <v>4</v>
      </c>
      <c r="F50" s="105" t="s">
        <v>6</v>
      </c>
      <c r="G50" s="106" t="s">
        <v>6</v>
      </c>
      <c r="H50" s="105" t="s">
        <v>6</v>
      </c>
      <c r="I50" s="106" t="s">
        <v>6</v>
      </c>
      <c r="J50" s="105" t="s">
        <v>6</v>
      </c>
      <c r="K50" s="106" t="s">
        <v>6</v>
      </c>
      <c r="L50" s="105" t="s">
        <v>6</v>
      </c>
      <c r="M50" s="106" t="s">
        <v>6</v>
      </c>
      <c r="N50" s="105" t="s">
        <v>6</v>
      </c>
      <c r="O50" s="106" t="s">
        <v>6</v>
      </c>
      <c r="P50" s="105" t="s">
        <v>6</v>
      </c>
      <c r="Q50" s="106" t="s">
        <v>6</v>
      </c>
      <c r="R50" s="105" t="s">
        <v>6</v>
      </c>
      <c r="S50" s="106" t="s">
        <v>6</v>
      </c>
      <c r="T50" s="105" t="s">
        <v>6</v>
      </c>
      <c r="U50" s="106" t="s">
        <v>6</v>
      </c>
      <c r="V50" s="105" t="s">
        <v>6</v>
      </c>
      <c r="W50" s="106" t="s">
        <v>6</v>
      </c>
      <c r="X50" s="90">
        <f>SUM(D50)</f>
        <v>1</v>
      </c>
      <c r="Y50" s="101">
        <f>SUM(E50)</f>
        <v>4</v>
      </c>
    </row>
    <row r="51" spans="1:25" s="91" customFormat="1" ht="12.75">
      <c r="A51" s="89"/>
      <c r="B51" s="93"/>
      <c r="C51" s="89"/>
      <c r="D51" s="90"/>
      <c r="E51" s="101"/>
      <c r="F51" s="105"/>
      <c r="G51" s="106"/>
      <c r="H51" s="90"/>
      <c r="I51" s="101"/>
      <c r="J51" s="105"/>
      <c r="K51" s="106"/>
      <c r="L51" s="90"/>
      <c r="M51" s="101"/>
      <c r="N51" s="105"/>
      <c r="O51" s="106"/>
      <c r="P51" s="90"/>
      <c r="Q51" s="101"/>
      <c r="R51" s="105"/>
      <c r="S51" s="106"/>
      <c r="T51" s="90"/>
      <c r="U51" s="101"/>
      <c r="V51" s="105"/>
      <c r="W51" s="106"/>
      <c r="X51" s="90"/>
      <c r="Y51" s="101"/>
    </row>
    <row r="52" spans="1:25" s="145" customFormat="1" ht="30.75" customHeight="1">
      <c r="A52" s="65">
        <v>5</v>
      </c>
      <c r="B52" s="143" t="s">
        <v>61</v>
      </c>
      <c r="C52" s="65" t="s">
        <v>8</v>
      </c>
      <c r="D52" s="65" t="s">
        <v>8</v>
      </c>
      <c r="E52" s="66">
        <v>2</v>
      </c>
      <c r="F52" s="65" t="s">
        <v>8</v>
      </c>
      <c r="G52" s="67">
        <v>2</v>
      </c>
      <c r="H52" s="65" t="s">
        <v>8</v>
      </c>
      <c r="I52" s="67">
        <v>2</v>
      </c>
      <c r="J52" s="65" t="s">
        <v>8</v>
      </c>
      <c r="K52" s="67">
        <v>2</v>
      </c>
      <c r="L52" s="65" t="s">
        <v>8</v>
      </c>
      <c r="M52" s="67">
        <v>2</v>
      </c>
      <c r="N52" s="65" t="s">
        <v>8</v>
      </c>
      <c r="O52" s="67">
        <v>2</v>
      </c>
      <c r="P52" s="65" t="s">
        <v>8</v>
      </c>
      <c r="Q52" s="67">
        <v>2</v>
      </c>
      <c r="R52" s="65" t="s">
        <v>8</v>
      </c>
      <c r="S52" s="67">
        <v>2</v>
      </c>
      <c r="T52" s="65" t="s">
        <v>8</v>
      </c>
      <c r="U52" s="67">
        <v>2</v>
      </c>
      <c r="V52" s="65" t="s">
        <v>8</v>
      </c>
      <c r="W52" s="67">
        <v>2</v>
      </c>
      <c r="X52" s="69" t="s">
        <v>8</v>
      </c>
      <c r="Y52" s="150">
        <f>SUM(E52+G52+I52+K52+M52+O52+Q52+S52+U52+W52)</f>
        <v>20</v>
      </c>
    </row>
    <row r="53" spans="1:25" s="91" customFormat="1" ht="12.75">
      <c r="A53" s="89"/>
      <c r="B53" s="93"/>
      <c r="C53" s="89"/>
      <c r="D53" s="90"/>
      <c r="E53" s="101"/>
      <c r="F53" s="105"/>
      <c r="G53" s="106"/>
      <c r="H53" s="90"/>
      <c r="I53" s="101"/>
      <c r="J53" s="105"/>
      <c r="K53" s="106"/>
      <c r="L53" s="90"/>
      <c r="M53" s="101"/>
      <c r="N53" s="105"/>
      <c r="O53" s="106"/>
      <c r="P53" s="90"/>
      <c r="Q53" s="101"/>
      <c r="R53" s="105"/>
      <c r="S53" s="106"/>
      <c r="T53" s="90"/>
      <c r="U53" s="101"/>
      <c r="V53" s="105"/>
      <c r="W53" s="106"/>
      <c r="X53" s="90"/>
      <c r="Y53" s="101"/>
    </row>
    <row r="54" spans="1:25" s="91" customFormat="1" ht="53.25" customHeight="1">
      <c r="A54" s="89">
        <v>6</v>
      </c>
      <c r="B54" s="93" t="s">
        <v>34</v>
      </c>
      <c r="C54" s="89" t="s">
        <v>7</v>
      </c>
      <c r="D54" s="90">
        <v>50</v>
      </c>
      <c r="E54" s="101">
        <v>3.5</v>
      </c>
      <c r="F54" s="90">
        <v>50</v>
      </c>
      <c r="G54" s="101">
        <v>3.5</v>
      </c>
      <c r="H54" s="90">
        <v>50</v>
      </c>
      <c r="I54" s="101">
        <v>3.5</v>
      </c>
      <c r="J54" s="90">
        <v>50</v>
      </c>
      <c r="K54" s="101">
        <v>3.5</v>
      </c>
      <c r="L54" s="90">
        <v>50</v>
      </c>
      <c r="M54" s="101">
        <v>3.5</v>
      </c>
      <c r="N54" s="90">
        <v>50</v>
      </c>
      <c r="O54" s="101">
        <v>3.5</v>
      </c>
      <c r="P54" s="90">
        <v>50</v>
      </c>
      <c r="Q54" s="101">
        <v>3.5</v>
      </c>
      <c r="R54" s="90">
        <v>50</v>
      </c>
      <c r="S54" s="101">
        <v>3.5</v>
      </c>
      <c r="T54" s="90">
        <v>50</v>
      </c>
      <c r="U54" s="101">
        <v>3.5</v>
      </c>
      <c r="V54" s="90">
        <v>50</v>
      </c>
      <c r="W54" s="101">
        <v>3.5</v>
      </c>
      <c r="X54" s="96">
        <f>SUM(D54+F54+H54+J54+L54+N54+P54+R54+T54+V54)</f>
        <v>500</v>
      </c>
      <c r="Y54" s="95">
        <f>SUM(E54+G54+I54+K54+M54+O54+Q54+S54+U54+W54)</f>
        <v>35</v>
      </c>
    </row>
    <row r="55" spans="1:25" s="91" customFormat="1" ht="12.75">
      <c r="A55" s="89"/>
      <c r="B55" s="93"/>
      <c r="C55" s="89"/>
      <c r="D55" s="90"/>
      <c r="E55" s="101"/>
      <c r="F55" s="105"/>
      <c r="G55" s="106"/>
      <c r="H55" s="90"/>
      <c r="I55" s="101"/>
      <c r="J55" s="105"/>
      <c r="K55" s="106"/>
      <c r="L55" s="90"/>
      <c r="M55" s="101"/>
      <c r="N55" s="105"/>
      <c r="O55" s="106"/>
      <c r="P55" s="90"/>
      <c r="Q55" s="101"/>
      <c r="R55" s="105"/>
      <c r="S55" s="106"/>
      <c r="T55" s="90"/>
      <c r="U55" s="101"/>
      <c r="V55" s="105"/>
      <c r="W55" s="106"/>
      <c r="X55" s="90"/>
      <c r="Y55" s="101"/>
    </row>
    <row r="56" spans="1:25" s="91" customFormat="1" ht="53.25" customHeight="1">
      <c r="A56" s="89">
        <v>7</v>
      </c>
      <c r="B56" s="93" t="s">
        <v>99</v>
      </c>
      <c r="C56" s="89" t="s">
        <v>7</v>
      </c>
      <c r="D56" s="90">
        <v>10</v>
      </c>
      <c r="E56" s="101">
        <v>2</v>
      </c>
      <c r="F56" s="90">
        <v>10</v>
      </c>
      <c r="G56" s="101">
        <v>2</v>
      </c>
      <c r="H56" s="90">
        <v>10</v>
      </c>
      <c r="I56" s="101">
        <v>2</v>
      </c>
      <c r="J56" s="90">
        <v>10</v>
      </c>
      <c r="K56" s="101">
        <v>2</v>
      </c>
      <c r="L56" s="90">
        <v>10</v>
      </c>
      <c r="M56" s="101">
        <v>2</v>
      </c>
      <c r="N56" s="90">
        <v>10</v>
      </c>
      <c r="O56" s="101">
        <v>2</v>
      </c>
      <c r="P56" s="90">
        <v>10</v>
      </c>
      <c r="Q56" s="101">
        <v>2</v>
      </c>
      <c r="R56" s="90">
        <v>10</v>
      </c>
      <c r="S56" s="101">
        <v>2</v>
      </c>
      <c r="T56" s="90">
        <v>10</v>
      </c>
      <c r="U56" s="101">
        <v>2</v>
      </c>
      <c r="V56" s="90">
        <v>10</v>
      </c>
      <c r="W56" s="101">
        <v>2</v>
      </c>
      <c r="X56" s="96">
        <f>SUM(D56+F56+H56+J56+L56+N56+P56+R56+T56+V56)</f>
        <v>100</v>
      </c>
      <c r="Y56" s="95">
        <f>SUM(E56+G56+I56+K56+M56+O56+Q56+S56+U56+W56)</f>
        <v>20</v>
      </c>
    </row>
    <row r="57" spans="1:25" s="91" customFormat="1" ht="12.75">
      <c r="A57" s="89"/>
      <c r="B57" s="93"/>
      <c r="C57" s="89"/>
      <c r="D57" s="90"/>
      <c r="E57" s="101"/>
      <c r="F57" s="105"/>
      <c r="G57" s="106"/>
      <c r="H57" s="90"/>
      <c r="I57" s="101"/>
      <c r="J57" s="105"/>
      <c r="K57" s="106"/>
      <c r="L57" s="90"/>
      <c r="M57" s="101"/>
      <c r="N57" s="105"/>
      <c r="O57" s="106"/>
      <c r="P57" s="90"/>
      <c r="Q57" s="101"/>
      <c r="R57" s="105"/>
      <c r="S57" s="106"/>
      <c r="T57" s="90"/>
      <c r="U57" s="101"/>
      <c r="V57" s="105"/>
      <c r="W57" s="106"/>
      <c r="X57" s="90"/>
      <c r="Y57" s="101"/>
    </row>
    <row r="58" spans="1:25" s="91" customFormat="1" ht="66" customHeight="1">
      <c r="A58" s="89">
        <v>8</v>
      </c>
      <c r="B58" s="93" t="s">
        <v>44</v>
      </c>
      <c r="C58" s="89" t="s">
        <v>40</v>
      </c>
      <c r="D58" s="103" t="s">
        <v>6</v>
      </c>
      <c r="E58" s="104" t="s">
        <v>6</v>
      </c>
      <c r="F58" s="105">
        <v>1</v>
      </c>
      <c r="G58" s="106">
        <v>4</v>
      </c>
      <c r="H58" s="90">
        <v>1</v>
      </c>
      <c r="I58" s="101">
        <v>4</v>
      </c>
      <c r="J58" s="105">
        <v>1</v>
      </c>
      <c r="K58" s="106">
        <v>4</v>
      </c>
      <c r="L58" s="90">
        <v>1</v>
      </c>
      <c r="M58" s="101">
        <v>4</v>
      </c>
      <c r="N58" s="103" t="s">
        <v>6</v>
      </c>
      <c r="O58" s="104" t="s">
        <v>6</v>
      </c>
      <c r="P58" s="103" t="s">
        <v>6</v>
      </c>
      <c r="Q58" s="104" t="s">
        <v>6</v>
      </c>
      <c r="R58" s="103" t="s">
        <v>6</v>
      </c>
      <c r="S58" s="104" t="s">
        <v>6</v>
      </c>
      <c r="T58" s="103" t="s">
        <v>6</v>
      </c>
      <c r="U58" s="104" t="s">
        <v>6</v>
      </c>
      <c r="V58" s="103" t="s">
        <v>6</v>
      </c>
      <c r="W58" s="104" t="s">
        <v>6</v>
      </c>
      <c r="X58" s="90">
        <f>SUM(F58+H58+J58+L58)</f>
        <v>4</v>
      </c>
      <c r="Y58" s="101">
        <f>SUM(G58+I58+K58+M58)</f>
        <v>16</v>
      </c>
    </row>
    <row r="59" spans="1:25" s="91" customFormat="1" ht="12.75">
      <c r="A59" s="89"/>
      <c r="B59" s="93"/>
      <c r="C59" s="89"/>
      <c r="D59" s="90"/>
      <c r="E59" s="101"/>
      <c r="F59" s="105"/>
      <c r="G59" s="106"/>
      <c r="H59" s="90"/>
      <c r="I59" s="101"/>
      <c r="J59" s="105"/>
      <c r="K59" s="106"/>
      <c r="L59" s="90"/>
      <c r="M59" s="101"/>
      <c r="N59" s="105"/>
      <c r="O59" s="106"/>
      <c r="P59" s="90"/>
      <c r="Q59" s="101"/>
      <c r="R59" s="105"/>
      <c r="S59" s="106"/>
      <c r="T59" s="90"/>
      <c r="U59" s="101"/>
      <c r="V59" s="105"/>
      <c r="W59" s="106"/>
      <c r="X59" s="90"/>
      <c r="Y59" s="101"/>
    </row>
    <row r="60" spans="1:25" s="91" customFormat="1" ht="38.25">
      <c r="A60" s="89">
        <v>9</v>
      </c>
      <c r="B60" s="93" t="s">
        <v>35</v>
      </c>
      <c r="C60" s="89" t="s">
        <v>41</v>
      </c>
      <c r="D60" s="103" t="s">
        <v>6</v>
      </c>
      <c r="E60" s="104" t="s">
        <v>6</v>
      </c>
      <c r="F60" s="105">
        <v>2</v>
      </c>
      <c r="G60" s="106">
        <v>8</v>
      </c>
      <c r="H60" s="90">
        <v>2</v>
      </c>
      <c r="I60" s="101">
        <v>8</v>
      </c>
      <c r="J60" s="105">
        <v>2</v>
      </c>
      <c r="K60" s="106">
        <v>8</v>
      </c>
      <c r="L60" s="103" t="s">
        <v>6</v>
      </c>
      <c r="M60" s="104" t="s">
        <v>6</v>
      </c>
      <c r="N60" s="103" t="s">
        <v>6</v>
      </c>
      <c r="O60" s="104" t="s">
        <v>6</v>
      </c>
      <c r="P60" s="103" t="s">
        <v>6</v>
      </c>
      <c r="Q60" s="104" t="s">
        <v>6</v>
      </c>
      <c r="R60" s="103" t="s">
        <v>6</v>
      </c>
      <c r="S60" s="104" t="s">
        <v>6</v>
      </c>
      <c r="T60" s="103" t="s">
        <v>6</v>
      </c>
      <c r="U60" s="104" t="s">
        <v>6</v>
      </c>
      <c r="V60" s="103" t="s">
        <v>6</v>
      </c>
      <c r="W60" s="104" t="s">
        <v>6</v>
      </c>
      <c r="X60" s="90">
        <f>SUM(F60+H60+J60)</f>
        <v>6</v>
      </c>
      <c r="Y60" s="101">
        <f>SUM(G60+I60+K60)</f>
        <v>24</v>
      </c>
    </row>
    <row r="61" spans="5:25" ht="12.75">
      <c r="E61" s="99"/>
      <c r="G61" s="100"/>
      <c r="I61" s="99"/>
      <c r="K61" s="100"/>
      <c r="M61" s="99"/>
      <c r="O61" s="100"/>
      <c r="Q61" s="99"/>
      <c r="S61" s="100"/>
      <c r="U61" s="99"/>
      <c r="W61" s="100"/>
      <c r="Y61" s="101"/>
    </row>
    <row r="62" spans="1:25" s="91" customFormat="1" ht="25.5">
      <c r="A62" s="89">
        <v>10</v>
      </c>
      <c r="B62" s="93" t="s">
        <v>100</v>
      </c>
      <c r="C62" s="89"/>
      <c r="D62" s="103" t="s">
        <v>72</v>
      </c>
      <c r="E62" s="104">
        <v>5</v>
      </c>
      <c r="F62" s="103" t="s">
        <v>72</v>
      </c>
      <c r="G62" s="104">
        <v>5</v>
      </c>
      <c r="H62" s="103" t="s">
        <v>72</v>
      </c>
      <c r="I62" s="104">
        <v>5</v>
      </c>
      <c r="J62" s="103" t="s">
        <v>72</v>
      </c>
      <c r="K62" s="104">
        <v>5</v>
      </c>
      <c r="L62" s="103" t="s">
        <v>72</v>
      </c>
      <c r="M62" s="104">
        <v>5</v>
      </c>
      <c r="N62" s="103" t="s">
        <v>72</v>
      </c>
      <c r="O62" s="104">
        <v>5</v>
      </c>
      <c r="P62" s="103" t="s">
        <v>72</v>
      </c>
      <c r="Q62" s="104">
        <v>5</v>
      </c>
      <c r="R62" s="103" t="s">
        <v>72</v>
      </c>
      <c r="S62" s="104">
        <v>5</v>
      </c>
      <c r="T62" s="103" t="s">
        <v>72</v>
      </c>
      <c r="U62" s="104">
        <v>5</v>
      </c>
      <c r="V62" s="103" t="s">
        <v>72</v>
      </c>
      <c r="W62" s="104">
        <v>5</v>
      </c>
      <c r="X62" s="90"/>
      <c r="Y62" s="101">
        <f>SUM(G62+I62+K62)</f>
        <v>15</v>
      </c>
    </row>
    <row r="63" spans="5:25" ht="12.75">
      <c r="E63" s="99"/>
      <c r="G63" s="100"/>
      <c r="I63" s="99"/>
      <c r="K63" s="100"/>
      <c r="M63" s="99"/>
      <c r="O63" s="100"/>
      <c r="Q63" s="99"/>
      <c r="S63" s="100"/>
      <c r="U63" s="99"/>
      <c r="W63" s="100"/>
      <c r="Y63" s="99"/>
    </row>
    <row r="64" spans="1:25" s="91" customFormat="1" ht="12.75">
      <c r="A64" s="89">
        <v>11</v>
      </c>
      <c r="B64" s="93" t="s">
        <v>101</v>
      </c>
      <c r="C64" s="89"/>
      <c r="D64" s="103" t="s">
        <v>72</v>
      </c>
      <c r="E64" s="104">
        <v>2</v>
      </c>
      <c r="F64" s="103" t="s">
        <v>72</v>
      </c>
      <c r="G64" s="104">
        <v>2</v>
      </c>
      <c r="H64" s="103" t="s">
        <v>72</v>
      </c>
      <c r="I64" s="104">
        <v>2</v>
      </c>
      <c r="J64" s="103" t="s">
        <v>72</v>
      </c>
      <c r="K64" s="104">
        <v>2</v>
      </c>
      <c r="L64" s="103" t="s">
        <v>72</v>
      </c>
      <c r="M64" s="104">
        <v>2</v>
      </c>
      <c r="N64" s="103" t="s">
        <v>72</v>
      </c>
      <c r="O64" s="104">
        <v>2</v>
      </c>
      <c r="P64" s="103" t="s">
        <v>72</v>
      </c>
      <c r="Q64" s="104">
        <v>2</v>
      </c>
      <c r="R64" s="103" t="s">
        <v>72</v>
      </c>
      <c r="S64" s="104">
        <v>2</v>
      </c>
      <c r="T64" s="103" t="s">
        <v>72</v>
      </c>
      <c r="U64" s="104">
        <v>2</v>
      </c>
      <c r="V64" s="103" t="s">
        <v>72</v>
      </c>
      <c r="W64" s="104">
        <v>2</v>
      </c>
      <c r="X64" s="90"/>
      <c r="Y64" s="101">
        <f>SUM(G64+I64+K64)</f>
        <v>6</v>
      </c>
    </row>
    <row r="65" spans="5:25" ht="12.75">
      <c r="E65" s="99"/>
      <c r="G65" s="100"/>
      <c r="I65" s="99"/>
      <c r="K65" s="100"/>
      <c r="M65" s="99"/>
      <c r="O65" s="100"/>
      <c r="Q65" s="99"/>
      <c r="S65" s="100"/>
      <c r="U65" s="99"/>
      <c r="W65" s="100"/>
      <c r="Y65" s="99"/>
    </row>
    <row r="66" spans="5:25" ht="12.75">
      <c r="E66" s="99"/>
      <c r="G66" s="100"/>
      <c r="I66" s="99"/>
      <c r="K66" s="100"/>
      <c r="M66" s="99"/>
      <c r="O66" s="100"/>
      <c r="Q66" s="99"/>
      <c r="S66" s="100"/>
      <c r="U66" s="99"/>
      <c r="W66" s="100"/>
      <c r="Y66" s="99"/>
    </row>
    <row r="67" spans="1:25" s="116" customFormat="1" ht="12.75">
      <c r="A67" s="72" t="s">
        <v>36</v>
      </c>
      <c r="B67" s="141" t="s">
        <v>9</v>
      </c>
      <c r="C67" s="118"/>
      <c r="D67" s="119"/>
      <c r="E67" s="120"/>
      <c r="F67" s="117"/>
      <c r="G67" s="121"/>
      <c r="H67" s="119"/>
      <c r="I67" s="120"/>
      <c r="J67" s="117"/>
      <c r="K67" s="121"/>
      <c r="L67" s="119"/>
      <c r="M67" s="120"/>
      <c r="N67" s="117"/>
      <c r="O67" s="121"/>
      <c r="P67" s="119"/>
      <c r="Q67" s="120"/>
      <c r="R67" s="117"/>
      <c r="S67" s="121"/>
      <c r="T67" s="119"/>
      <c r="U67" s="120"/>
      <c r="V67" s="117"/>
      <c r="W67" s="121"/>
      <c r="X67" s="119"/>
      <c r="Y67" s="120"/>
    </row>
    <row r="68" spans="1:25" s="116" customFormat="1" ht="12.75">
      <c r="A68" s="117"/>
      <c r="C68" s="118"/>
      <c r="D68" s="119"/>
      <c r="E68" s="120"/>
      <c r="F68" s="117"/>
      <c r="G68" s="121"/>
      <c r="H68" s="119"/>
      <c r="I68" s="120"/>
      <c r="J68" s="117"/>
      <c r="K68" s="121"/>
      <c r="L68" s="119"/>
      <c r="M68" s="120"/>
      <c r="N68" s="117"/>
      <c r="O68" s="121"/>
      <c r="P68" s="119"/>
      <c r="Q68" s="120"/>
      <c r="R68" s="117"/>
      <c r="S68" s="121"/>
      <c r="T68" s="119"/>
      <c r="U68" s="120"/>
      <c r="V68" s="117"/>
      <c r="W68" s="121"/>
      <c r="X68" s="119"/>
      <c r="Y68" s="120"/>
    </row>
    <row r="69" spans="1:25" s="91" customFormat="1" ht="12.75">
      <c r="A69" s="89">
        <v>1</v>
      </c>
      <c r="B69" s="93" t="s">
        <v>37</v>
      </c>
      <c r="C69" s="89" t="s">
        <v>8</v>
      </c>
      <c r="D69" s="90" t="s">
        <v>42</v>
      </c>
      <c r="E69" s="101">
        <v>1</v>
      </c>
      <c r="F69" s="89" t="s">
        <v>8</v>
      </c>
      <c r="G69" s="106">
        <v>1</v>
      </c>
      <c r="H69" s="103" t="s">
        <v>6</v>
      </c>
      <c r="I69" s="104" t="s">
        <v>6</v>
      </c>
      <c r="J69" s="108" t="s">
        <v>6</v>
      </c>
      <c r="K69" s="104" t="s">
        <v>6</v>
      </c>
      <c r="L69" s="108" t="s">
        <v>6</v>
      </c>
      <c r="M69" s="104" t="s">
        <v>6</v>
      </c>
      <c r="N69" s="108" t="s">
        <v>6</v>
      </c>
      <c r="O69" s="104" t="s">
        <v>6</v>
      </c>
      <c r="P69" s="108" t="s">
        <v>6</v>
      </c>
      <c r="Q69" s="104" t="s">
        <v>6</v>
      </c>
      <c r="R69" s="108" t="s">
        <v>6</v>
      </c>
      <c r="S69" s="104" t="s">
        <v>6</v>
      </c>
      <c r="T69" s="108" t="s">
        <v>6</v>
      </c>
      <c r="U69" s="104" t="s">
        <v>6</v>
      </c>
      <c r="V69" s="108" t="s">
        <v>6</v>
      </c>
      <c r="W69" s="104" t="s">
        <v>6</v>
      </c>
      <c r="X69" s="90" t="s">
        <v>8</v>
      </c>
      <c r="Y69" s="101">
        <f>SUM(E69+G69)</f>
        <v>2</v>
      </c>
    </row>
    <row r="70" spans="1:25" s="91" customFormat="1" ht="12.75">
      <c r="A70" s="89"/>
      <c r="B70" s="93"/>
      <c r="C70" s="89"/>
      <c r="D70" s="90"/>
      <c r="E70" s="101"/>
      <c r="F70" s="105"/>
      <c r="G70" s="106"/>
      <c r="H70" s="90"/>
      <c r="I70" s="101"/>
      <c r="J70" s="105"/>
      <c r="K70" s="106"/>
      <c r="L70" s="90"/>
      <c r="M70" s="101"/>
      <c r="N70" s="105"/>
      <c r="O70" s="106"/>
      <c r="P70" s="90"/>
      <c r="Q70" s="101"/>
      <c r="R70" s="105"/>
      <c r="S70" s="106"/>
      <c r="T70" s="90"/>
      <c r="U70" s="101"/>
      <c r="V70" s="105"/>
      <c r="W70" s="106"/>
      <c r="X70" s="90"/>
      <c r="Y70" s="101"/>
    </row>
    <row r="71" spans="1:25" s="91" customFormat="1" ht="12.75">
      <c r="A71" s="89">
        <v>2</v>
      </c>
      <c r="B71" s="93" t="s">
        <v>38</v>
      </c>
      <c r="C71" s="89" t="s">
        <v>8</v>
      </c>
      <c r="D71" s="90" t="s">
        <v>8</v>
      </c>
      <c r="E71" s="101">
        <v>1</v>
      </c>
      <c r="F71" s="89" t="s">
        <v>8</v>
      </c>
      <c r="G71" s="106">
        <v>1</v>
      </c>
      <c r="H71" s="90" t="s">
        <v>8</v>
      </c>
      <c r="I71" s="101">
        <v>1</v>
      </c>
      <c r="J71" s="105" t="s">
        <v>6</v>
      </c>
      <c r="K71" s="106" t="s">
        <v>6</v>
      </c>
      <c r="L71" s="142" t="s">
        <v>6</v>
      </c>
      <c r="M71" s="106" t="s">
        <v>6</v>
      </c>
      <c r="N71" s="142" t="s">
        <v>6</v>
      </c>
      <c r="O71" s="106" t="s">
        <v>6</v>
      </c>
      <c r="P71" s="142" t="s">
        <v>6</v>
      </c>
      <c r="Q71" s="106" t="s">
        <v>6</v>
      </c>
      <c r="R71" s="142" t="s">
        <v>6</v>
      </c>
      <c r="S71" s="106" t="s">
        <v>6</v>
      </c>
      <c r="T71" s="142" t="s">
        <v>6</v>
      </c>
      <c r="U71" s="106" t="s">
        <v>6</v>
      </c>
      <c r="V71" s="142" t="s">
        <v>6</v>
      </c>
      <c r="W71" s="106" t="s">
        <v>6</v>
      </c>
      <c r="X71" s="90" t="s">
        <v>8</v>
      </c>
      <c r="Y71" s="101">
        <f>SUM(E71+G71+I71)</f>
        <v>3</v>
      </c>
    </row>
    <row r="72" spans="5:25" ht="12.75">
      <c r="E72" s="99"/>
      <c r="G72" s="100"/>
      <c r="I72" s="99"/>
      <c r="K72" s="100"/>
      <c r="M72" s="99"/>
      <c r="O72" s="100"/>
      <c r="Q72" s="99"/>
      <c r="S72" s="100"/>
      <c r="U72" s="99"/>
      <c r="W72" s="100"/>
      <c r="Y72" s="99"/>
    </row>
    <row r="73" spans="1:25" s="126" customFormat="1" ht="25.5" customHeight="1" thickBot="1">
      <c r="A73" s="122"/>
      <c r="B73" s="122" t="s">
        <v>10</v>
      </c>
      <c r="C73" s="123"/>
      <c r="D73" s="124"/>
      <c r="E73" s="125">
        <f>SUM(E14:E71)</f>
        <v>113.3</v>
      </c>
      <c r="F73" s="125"/>
      <c r="G73" s="125">
        <f>SUM(G14:G71)</f>
        <v>54.03</v>
      </c>
      <c r="H73" s="125"/>
      <c r="I73" s="125">
        <f>SUM(I14:I71)</f>
        <v>40.8705</v>
      </c>
      <c r="J73" s="125"/>
      <c r="K73" s="125">
        <f>SUM(K14:K71)</f>
        <v>233.341925</v>
      </c>
      <c r="L73" s="125"/>
      <c r="M73" s="125">
        <f>SUM(M14:M71)</f>
        <v>32.469086250000004</v>
      </c>
      <c r="N73" s="125"/>
      <c r="O73" s="125">
        <f>SUM(O14:O71)</f>
        <v>29.782205812500003</v>
      </c>
      <c r="P73" s="125"/>
      <c r="Q73" s="125">
        <f>SUM(Q14:Q71)</f>
        <v>31.318190065625004</v>
      </c>
      <c r="R73" s="125"/>
      <c r="S73" s="125">
        <f>SUM(S14:S71)</f>
        <v>33.12221366203126</v>
      </c>
      <c r="T73" s="125"/>
      <c r="U73" s="125">
        <f>SUM(U14:U71)</f>
        <v>35.249690765539064</v>
      </c>
      <c r="V73" s="125"/>
      <c r="W73" s="125">
        <f>SUM(W14:W71)</f>
        <v>37.768729513723834</v>
      </c>
      <c r="X73" s="125"/>
      <c r="Y73" s="125">
        <f>SUM(Y14:Y71)</f>
        <v>396.2525410694192</v>
      </c>
    </row>
    <row r="74" ht="13.5" thickTop="1"/>
    <row r="77" ht="12.75">
      <c r="W77" s="119"/>
    </row>
    <row r="78" ht="12.75">
      <c r="W78" s="119"/>
    </row>
    <row r="79" ht="12.75">
      <c r="W79" s="119"/>
    </row>
  </sheetData>
  <sheetProtection/>
  <mergeCells count="20">
    <mergeCell ref="B12:C12"/>
    <mergeCell ref="B22:C22"/>
    <mergeCell ref="P8:Q8"/>
    <mergeCell ref="H8:I8"/>
    <mergeCell ref="B41:C41"/>
    <mergeCell ref="B33:C33"/>
    <mergeCell ref="B8:B9"/>
    <mergeCell ref="C8:C9"/>
    <mergeCell ref="F8:G8"/>
    <mergeCell ref="J8:K8"/>
    <mergeCell ref="A8:A9"/>
    <mergeCell ref="N8:O8"/>
    <mergeCell ref="D8:E8"/>
    <mergeCell ref="T8:U8"/>
    <mergeCell ref="A3:Y3"/>
    <mergeCell ref="A5:Y5"/>
    <mergeCell ref="R8:S8"/>
    <mergeCell ref="X8:Y8"/>
    <mergeCell ref="V8:W8"/>
    <mergeCell ref="L8:M8"/>
  </mergeCells>
  <printOptions/>
  <pageMargins left="0" right="0.1968503937007874" top="0.2362204724409449" bottom="0.2362204724409449" header="0.5118110236220472" footer="0.5118110236220472"/>
  <pageSetup horizontalDpi="120" verticalDpi="120" orientation="landscape" paperSize="9" scale="71" r:id="rId1"/>
  <rowBreaks count="1" manualBreakCount="1">
    <brk id="3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view="pageBreakPreview" zoomScale="70" zoomScaleNormal="70" zoomScaleSheetLayoutView="70" workbookViewId="0" topLeftCell="A52">
      <selection activeCell="L37" sqref="L37"/>
    </sheetView>
  </sheetViews>
  <sheetFormatPr defaultColWidth="6.00390625" defaultRowHeight="15.75"/>
  <cols>
    <col min="1" max="1" width="4.875" style="1" customWidth="1"/>
    <col min="2" max="2" width="31.75390625" style="3" customWidth="1"/>
    <col min="3" max="3" width="8.125" style="26" customWidth="1"/>
    <col min="4" max="4" width="6.375" style="2" customWidth="1"/>
    <col min="5" max="5" width="8.125" style="2" bestFit="1" customWidth="1"/>
    <col min="6" max="6" width="6.50390625" style="1" customWidth="1"/>
    <col min="7" max="7" width="8.125" style="1" bestFit="1" customWidth="1"/>
    <col min="8" max="8" width="6.50390625" style="2" customWidth="1"/>
    <col min="9" max="9" width="7.50390625" style="2" bestFit="1" customWidth="1"/>
    <col min="10" max="10" width="6.50390625" style="1" customWidth="1"/>
    <col min="11" max="11" width="7.50390625" style="1" bestFit="1" customWidth="1"/>
    <col min="12" max="12" width="6.75390625" style="2" customWidth="1"/>
    <col min="13" max="13" width="8.125" style="2" bestFit="1" customWidth="1"/>
    <col min="14" max="14" width="5.50390625" style="1" customWidth="1"/>
    <col min="15" max="15" width="7.75390625" style="1" bestFit="1" customWidth="1"/>
    <col min="16" max="16" width="6.125" style="2" customWidth="1"/>
    <col min="17" max="17" width="8.125" style="2" bestFit="1" customWidth="1"/>
    <col min="18" max="18" width="5.875" style="1" customWidth="1"/>
    <col min="19" max="19" width="8.125" style="1" bestFit="1" customWidth="1"/>
    <col min="20" max="20" width="6.125" style="2" customWidth="1"/>
    <col min="21" max="21" width="8.125" style="2" bestFit="1" customWidth="1"/>
    <col min="22" max="22" width="6.125" style="1" customWidth="1"/>
    <col min="23" max="23" width="7.375" style="1" customWidth="1"/>
    <col min="24" max="24" width="6.50390625" style="2" customWidth="1"/>
    <col min="25" max="25" width="9.125" style="2" customWidth="1"/>
    <col min="26" max="16384" width="6.00390625" style="3" customWidth="1"/>
  </cols>
  <sheetData>
    <row r="1" ht="18">
      <c r="L1" s="157">
        <v>194</v>
      </c>
    </row>
    <row r="2" spans="1:25" ht="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8">
      <c r="A3" s="168" t="s">
        <v>106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ht="18.75">
      <c r="A4" s="176" t="s">
        <v>110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ht="15">
      <c r="W5" s="56" t="s">
        <v>0</v>
      </c>
    </row>
    <row r="6" spans="1:25" ht="15.75">
      <c r="A6" s="169" t="s">
        <v>1</v>
      </c>
      <c r="B6" s="171" t="s">
        <v>2</v>
      </c>
      <c r="C6" s="169" t="s">
        <v>11</v>
      </c>
      <c r="D6" s="173" t="s">
        <v>12</v>
      </c>
      <c r="E6" s="173"/>
      <c r="F6" s="174" t="s">
        <v>13</v>
      </c>
      <c r="G6" s="174"/>
      <c r="H6" s="173" t="s">
        <v>14</v>
      </c>
      <c r="I6" s="173"/>
      <c r="J6" s="174" t="s">
        <v>15</v>
      </c>
      <c r="K6" s="174"/>
      <c r="L6" s="173" t="s">
        <v>16</v>
      </c>
      <c r="M6" s="173"/>
      <c r="N6" s="174" t="s">
        <v>17</v>
      </c>
      <c r="O6" s="174"/>
      <c r="P6" s="173" t="s">
        <v>18</v>
      </c>
      <c r="Q6" s="173"/>
      <c r="R6" s="174" t="s">
        <v>19</v>
      </c>
      <c r="S6" s="174"/>
      <c r="T6" s="173" t="s">
        <v>20</v>
      </c>
      <c r="U6" s="173"/>
      <c r="V6" s="174" t="s">
        <v>21</v>
      </c>
      <c r="W6" s="174"/>
      <c r="X6" s="173" t="s">
        <v>3</v>
      </c>
      <c r="Y6" s="173"/>
    </row>
    <row r="7" spans="1:25" ht="15.75">
      <c r="A7" s="170"/>
      <c r="B7" s="172"/>
      <c r="C7" s="170"/>
      <c r="D7" s="54" t="s">
        <v>4</v>
      </c>
      <c r="E7" s="54" t="s">
        <v>5</v>
      </c>
      <c r="F7" s="55" t="s">
        <v>4</v>
      </c>
      <c r="G7" s="55" t="s">
        <v>5</v>
      </c>
      <c r="H7" s="54" t="s">
        <v>4</v>
      </c>
      <c r="I7" s="54" t="s">
        <v>5</v>
      </c>
      <c r="J7" s="55" t="s">
        <v>4</v>
      </c>
      <c r="K7" s="55" t="s">
        <v>5</v>
      </c>
      <c r="L7" s="54" t="s">
        <v>4</v>
      </c>
      <c r="M7" s="54" t="s">
        <v>5</v>
      </c>
      <c r="N7" s="55" t="s">
        <v>4</v>
      </c>
      <c r="O7" s="55" t="s">
        <v>5</v>
      </c>
      <c r="P7" s="54" t="s">
        <v>4</v>
      </c>
      <c r="Q7" s="54" t="s">
        <v>5</v>
      </c>
      <c r="R7" s="55" t="s">
        <v>4</v>
      </c>
      <c r="S7" s="55" t="s">
        <v>5</v>
      </c>
      <c r="T7" s="54" t="s">
        <v>4</v>
      </c>
      <c r="U7" s="54" t="s">
        <v>5</v>
      </c>
      <c r="V7" s="55" t="s">
        <v>4</v>
      </c>
      <c r="W7" s="55" t="s">
        <v>5</v>
      </c>
      <c r="X7" s="54" t="s">
        <v>4</v>
      </c>
      <c r="Y7" s="54" t="s">
        <v>5</v>
      </c>
    </row>
    <row r="8" spans="1:25" ht="18">
      <c r="A8" s="8"/>
      <c r="B8" s="44" t="s">
        <v>46</v>
      </c>
      <c r="C8" s="8"/>
      <c r="D8" s="9"/>
      <c r="E8" s="9"/>
      <c r="F8" s="5"/>
      <c r="G8" s="5"/>
      <c r="H8" s="9"/>
      <c r="I8" s="9"/>
      <c r="J8" s="5"/>
      <c r="K8" s="5"/>
      <c r="L8" s="9"/>
      <c r="M8" s="9"/>
      <c r="N8" s="5"/>
      <c r="O8" s="5"/>
      <c r="P8" s="9"/>
      <c r="Q8" s="9"/>
      <c r="R8" s="5"/>
      <c r="S8" s="5"/>
      <c r="T8" s="9"/>
      <c r="U8" s="9"/>
      <c r="V8" s="5"/>
      <c r="W8" s="5"/>
      <c r="X8" s="9"/>
      <c r="Y8" s="9"/>
    </row>
    <row r="10" spans="1:25" ht="15.75">
      <c r="A10" s="46" t="s">
        <v>23</v>
      </c>
      <c r="B10" s="47" t="s">
        <v>47</v>
      </c>
      <c r="C10" s="13"/>
      <c r="D10" s="14"/>
      <c r="E10" s="14"/>
      <c r="F10" s="13"/>
      <c r="G10" s="13"/>
      <c r="H10" s="14"/>
      <c r="I10" s="14"/>
      <c r="J10" s="13"/>
      <c r="K10" s="13"/>
      <c r="L10" s="14"/>
      <c r="M10" s="14"/>
      <c r="N10" s="13"/>
      <c r="O10" s="13"/>
      <c r="P10" s="14"/>
      <c r="Q10" s="14"/>
      <c r="R10" s="13"/>
      <c r="S10" s="13"/>
      <c r="T10" s="14"/>
      <c r="U10" s="14"/>
      <c r="V10" s="13"/>
      <c r="W10" s="13"/>
      <c r="X10" s="14"/>
      <c r="Y10" s="14"/>
    </row>
    <row r="11" spans="2:23" ht="14.25">
      <c r="B11" s="58"/>
      <c r="E11" s="34"/>
      <c r="G11" s="39"/>
      <c r="I11" s="34"/>
      <c r="K11" s="39"/>
      <c r="M11" s="34"/>
      <c r="O11" s="39"/>
      <c r="Q11" s="34"/>
      <c r="S11" s="39"/>
      <c r="U11" s="34"/>
      <c r="W11" s="39"/>
    </row>
    <row r="12" spans="1:25" ht="42.75">
      <c r="A12" s="11">
        <v>1</v>
      </c>
      <c r="B12" s="57" t="s">
        <v>48</v>
      </c>
      <c r="C12" s="13" t="s">
        <v>87</v>
      </c>
      <c r="D12" s="12">
        <v>9</v>
      </c>
      <c r="E12" s="29">
        <f>0.09*9*12</f>
        <v>9.719999999999999</v>
      </c>
      <c r="F12" s="12">
        <v>9</v>
      </c>
      <c r="G12" s="29">
        <f>(0.09*9*12)+(0.09*9*12)*5%</f>
        <v>10.206</v>
      </c>
      <c r="H12" s="12">
        <v>9</v>
      </c>
      <c r="I12" s="29">
        <f>(0.09*9*12)+(0.09*9*12)*10%</f>
        <v>10.691999999999998</v>
      </c>
      <c r="J12" s="12">
        <v>9</v>
      </c>
      <c r="K12" s="29">
        <f>(0.09*9*12)+(0.09*9*12)*15%</f>
        <v>11.177999999999999</v>
      </c>
      <c r="L12" s="12">
        <v>9</v>
      </c>
      <c r="M12" s="29">
        <f>(0.09*9*12)+(0.09*9*12)*20%</f>
        <v>11.663999999999998</v>
      </c>
      <c r="N12" s="12">
        <v>9</v>
      </c>
      <c r="O12" s="29">
        <f>(0.09*9*12)+(0.09*9*12)*25%</f>
        <v>12.149999999999999</v>
      </c>
      <c r="P12" s="12">
        <v>9</v>
      </c>
      <c r="Q12" s="29">
        <f>(0.09*9*12)+(0.09*9*12)*30%</f>
        <v>12.636</v>
      </c>
      <c r="R12" s="12">
        <v>9</v>
      </c>
      <c r="S12" s="29">
        <f>(0.09*9*12)+(0.09*9*12)*35%</f>
        <v>13.121999999999998</v>
      </c>
      <c r="T12" s="12">
        <v>9</v>
      </c>
      <c r="U12" s="29">
        <f>(0.09*9*12)+(0.09*9*12)*40%</f>
        <v>13.607999999999999</v>
      </c>
      <c r="V12" s="12">
        <v>9</v>
      </c>
      <c r="W12" s="29">
        <f>(0.09*9*12)+(0.09*9*12)*45%</f>
        <v>14.093999999999998</v>
      </c>
      <c r="X12" s="31">
        <f>SUM(D12+F12+H12+J12+L12+N12+P12+R12+T12+V12)</f>
        <v>90</v>
      </c>
      <c r="Y12" s="29">
        <f>SUM(E12+G12+I12+K12+M12+O12+Q12+S12+U12+W12)</f>
        <v>119.06999999999998</v>
      </c>
    </row>
    <row r="13" spans="2:23" ht="14.25">
      <c r="B13" s="58"/>
      <c r="E13" s="34"/>
      <c r="G13" s="39"/>
      <c r="I13" s="34"/>
      <c r="K13" s="39"/>
      <c r="M13" s="34"/>
      <c r="O13" s="39"/>
      <c r="Q13" s="34"/>
      <c r="S13" s="39"/>
      <c r="U13" s="34"/>
      <c r="W13" s="39"/>
    </row>
    <row r="14" spans="1:25" ht="48" customHeight="1">
      <c r="A14" s="11">
        <v>2</v>
      </c>
      <c r="B14" s="10" t="s">
        <v>81</v>
      </c>
      <c r="C14" s="13" t="s">
        <v>87</v>
      </c>
      <c r="D14" s="12">
        <v>30</v>
      </c>
      <c r="E14" s="29">
        <f>0.09*30*12</f>
        <v>32.4</v>
      </c>
      <c r="F14" s="12">
        <v>30</v>
      </c>
      <c r="G14" s="29">
        <f>(0.09*30*12)+(0.09*30*12)*5%</f>
        <v>34.019999999999996</v>
      </c>
      <c r="H14" s="12">
        <v>30</v>
      </c>
      <c r="I14" s="29">
        <f>(0.09*30*12)+(0.09*30*12)*10%</f>
        <v>35.64</v>
      </c>
      <c r="J14" s="12">
        <v>30</v>
      </c>
      <c r="K14" s="29">
        <f>(0.09*30*12)+(0.09*30*12)*15%</f>
        <v>37.26</v>
      </c>
      <c r="L14" s="12">
        <v>30</v>
      </c>
      <c r="M14" s="29">
        <f>(0.09*30*12)+(0.09*30*12)*20%</f>
        <v>38.879999999999995</v>
      </c>
      <c r="N14" s="12">
        <v>30</v>
      </c>
      <c r="O14" s="29">
        <f>(0.09*30*12)+(0.09*30*12)*25%</f>
        <v>40.5</v>
      </c>
      <c r="P14" s="12">
        <v>30</v>
      </c>
      <c r="Q14" s="29">
        <f>(0.09*30*12)+(0.09*30*12)*30%</f>
        <v>42.12</v>
      </c>
      <c r="R14" s="12">
        <v>30</v>
      </c>
      <c r="S14" s="29">
        <f>(0.09*30*12)+(0.09*30*12)*35%</f>
        <v>43.739999999999995</v>
      </c>
      <c r="T14" s="12">
        <v>30</v>
      </c>
      <c r="U14" s="29">
        <f>(0.09*30*12)+(0.09*30*12)*40%</f>
        <v>45.36</v>
      </c>
      <c r="V14" s="12">
        <v>30</v>
      </c>
      <c r="W14" s="29">
        <f>(0.09*30*12)+(0.09*30*12)*45%</f>
        <v>46.98</v>
      </c>
      <c r="X14" s="31">
        <f>SUM(D14+F14+H14+J14+L14+N14+P14+R14+T14+V14)</f>
        <v>300</v>
      </c>
      <c r="Y14" s="29">
        <f>SUM(E14+G14+I14+K14+M14+O14+Q14+S14+U14+W14)</f>
        <v>396.90000000000003</v>
      </c>
    </row>
    <row r="15" spans="2:23" ht="14.25">
      <c r="B15" s="58"/>
      <c r="E15" s="34"/>
      <c r="G15" s="39"/>
      <c r="I15" s="34"/>
      <c r="K15" s="39"/>
      <c r="M15" s="34"/>
      <c r="O15" s="39"/>
      <c r="Q15" s="34"/>
      <c r="S15" s="39"/>
      <c r="U15" s="34"/>
      <c r="W15" s="39"/>
    </row>
    <row r="16" spans="1:25" ht="52.5" customHeight="1">
      <c r="A16" s="13">
        <v>3</v>
      </c>
      <c r="B16" s="57" t="s">
        <v>49</v>
      </c>
      <c r="C16" s="13" t="s">
        <v>88</v>
      </c>
      <c r="D16" s="14">
        <v>15</v>
      </c>
      <c r="E16" s="29">
        <f>0.075*15*6</f>
        <v>6.75</v>
      </c>
      <c r="F16" s="14">
        <v>15</v>
      </c>
      <c r="G16" s="29">
        <f>(0.09*15*6)+(0.09*15*6)*5%</f>
        <v>8.504999999999999</v>
      </c>
      <c r="H16" s="14">
        <v>15</v>
      </c>
      <c r="I16" s="29">
        <f>(0.09*15*6)+(0.09*15*6)*10%</f>
        <v>8.91</v>
      </c>
      <c r="J16" s="14">
        <v>15</v>
      </c>
      <c r="K16" s="29">
        <f>(0.09*15*6)+(0.09*15*6)*15%</f>
        <v>9.315</v>
      </c>
      <c r="L16" s="14">
        <v>15</v>
      </c>
      <c r="M16" s="29">
        <f>(0.09*15*6)+(0.09*15*6)*20%</f>
        <v>9.719999999999999</v>
      </c>
      <c r="N16" s="14">
        <v>15</v>
      </c>
      <c r="O16" s="29">
        <f>(0.09*15*6)+(0.09*15*6)*25%</f>
        <v>10.125</v>
      </c>
      <c r="P16" s="14">
        <v>15</v>
      </c>
      <c r="Q16" s="29">
        <f>(0.09*15*6)+(0.09*15*6)*30%</f>
        <v>10.53</v>
      </c>
      <c r="R16" s="14">
        <v>15</v>
      </c>
      <c r="S16" s="29">
        <f>(0.09*15*6)+(0.09*15*6)*35%</f>
        <v>10.934999999999999</v>
      </c>
      <c r="T16" s="14">
        <v>15</v>
      </c>
      <c r="U16" s="29">
        <f>(0.09*15*6)+(0.09*15*6)*40%</f>
        <v>11.34</v>
      </c>
      <c r="V16" s="14">
        <v>15</v>
      </c>
      <c r="W16" s="29">
        <f>(0.09*15*6)+(0.09*15*6)*45%</f>
        <v>11.745</v>
      </c>
      <c r="X16" s="31">
        <f>SUM(D16+F16+H16+J16+L16+N16+P16+R16+T16+V16)</f>
        <v>150</v>
      </c>
      <c r="Y16" s="29">
        <f>SUM(E16+G16+I16+K16+M16+O16+Q16+S16+U16+W16)</f>
        <v>97.875</v>
      </c>
    </row>
    <row r="17" spans="1:25" ht="15.75" customHeight="1">
      <c r="A17" s="13"/>
      <c r="B17" s="57"/>
      <c r="C17" s="13"/>
      <c r="D17" s="14"/>
      <c r="E17" s="29"/>
      <c r="F17" s="14"/>
      <c r="G17" s="29"/>
      <c r="H17" s="14"/>
      <c r="I17" s="29"/>
      <c r="J17" s="14"/>
      <c r="K17" s="29"/>
      <c r="L17" s="14"/>
      <c r="M17" s="29"/>
      <c r="N17" s="14"/>
      <c r="O17" s="29"/>
      <c r="P17" s="14"/>
      <c r="Q17" s="29"/>
      <c r="R17" s="14"/>
      <c r="S17" s="29"/>
      <c r="T17" s="14"/>
      <c r="U17" s="29"/>
      <c r="V17" s="14"/>
      <c r="W17" s="29"/>
      <c r="X17" s="31"/>
      <c r="Y17" s="29"/>
    </row>
    <row r="18" spans="1:25" ht="28.5">
      <c r="A18" s="65">
        <v>4</v>
      </c>
      <c r="B18" s="143" t="s">
        <v>94</v>
      </c>
      <c r="C18" s="65" t="s">
        <v>8</v>
      </c>
      <c r="D18" s="65">
        <v>2</v>
      </c>
      <c r="E18" s="66">
        <v>3</v>
      </c>
      <c r="F18" s="65" t="s">
        <v>8</v>
      </c>
      <c r="G18" s="67">
        <v>3</v>
      </c>
      <c r="H18" s="65" t="s">
        <v>8</v>
      </c>
      <c r="I18" s="67">
        <v>3</v>
      </c>
      <c r="J18" s="65" t="s">
        <v>8</v>
      </c>
      <c r="K18" s="67">
        <v>3</v>
      </c>
      <c r="L18" s="65" t="s">
        <v>8</v>
      </c>
      <c r="M18" s="67">
        <v>3</v>
      </c>
      <c r="N18" s="65" t="s">
        <v>8</v>
      </c>
      <c r="O18" s="67">
        <v>3</v>
      </c>
      <c r="P18" s="65" t="s">
        <v>8</v>
      </c>
      <c r="Q18" s="67">
        <v>3</v>
      </c>
      <c r="R18" s="65" t="s">
        <v>8</v>
      </c>
      <c r="S18" s="67">
        <v>3</v>
      </c>
      <c r="T18" s="65" t="s">
        <v>8</v>
      </c>
      <c r="U18" s="67">
        <v>3</v>
      </c>
      <c r="V18" s="65" t="s">
        <v>8</v>
      </c>
      <c r="W18" s="67">
        <v>3</v>
      </c>
      <c r="X18" s="69" t="s">
        <v>8</v>
      </c>
      <c r="Y18" s="29">
        <f>SUM(E18+G18+I18+K18+M18+O18+Q18+S18+U18+W18)</f>
        <v>30</v>
      </c>
    </row>
    <row r="19" spans="1:25" ht="14.25">
      <c r="A19" s="65"/>
      <c r="B19" s="143"/>
      <c r="C19" s="65"/>
      <c r="D19" s="65"/>
      <c r="E19" s="66"/>
      <c r="F19" s="65"/>
      <c r="G19" s="67"/>
      <c r="H19" s="65"/>
      <c r="I19" s="67"/>
      <c r="J19" s="65"/>
      <c r="K19" s="67"/>
      <c r="L19" s="65"/>
      <c r="M19" s="67"/>
      <c r="N19" s="65"/>
      <c r="O19" s="67"/>
      <c r="P19" s="65"/>
      <c r="Q19" s="67"/>
      <c r="R19" s="65"/>
      <c r="S19" s="67"/>
      <c r="T19" s="65"/>
      <c r="U19" s="67"/>
      <c r="V19" s="65"/>
      <c r="W19" s="67"/>
      <c r="X19" s="69"/>
      <c r="Y19" s="29"/>
    </row>
    <row r="20" spans="1:25" ht="28.5">
      <c r="A20" s="65">
        <v>5</v>
      </c>
      <c r="B20" s="143" t="s">
        <v>95</v>
      </c>
      <c r="C20" s="65" t="s">
        <v>8</v>
      </c>
      <c r="D20" s="65">
        <v>32</v>
      </c>
      <c r="E20" s="66">
        <v>3</v>
      </c>
      <c r="F20" s="65">
        <v>32</v>
      </c>
      <c r="G20" s="67">
        <v>3</v>
      </c>
      <c r="H20" s="65">
        <v>32</v>
      </c>
      <c r="I20" s="67">
        <v>3</v>
      </c>
      <c r="J20" s="65">
        <v>32</v>
      </c>
      <c r="K20" s="67">
        <v>3</v>
      </c>
      <c r="L20" s="65">
        <v>32</v>
      </c>
      <c r="M20" s="67">
        <v>3</v>
      </c>
      <c r="N20" s="65">
        <v>32</v>
      </c>
      <c r="O20" s="67">
        <v>3</v>
      </c>
      <c r="P20" s="65">
        <v>32</v>
      </c>
      <c r="Q20" s="67">
        <v>3</v>
      </c>
      <c r="R20" s="65">
        <v>32</v>
      </c>
      <c r="S20" s="67">
        <v>3</v>
      </c>
      <c r="T20" s="65">
        <v>32</v>
      </c>
      <c r="U20" s="67">
        <v>3</v>
      </c>
      <c r="V20" s="65">
        <v>32</v>
      </c>
      <c r="W20" s="67">
        <v>3</v>
      </c>
      <c r="X20" s="69">
        <v>32</v>
      </c>
      <c r="Y20" s="29">
        <f>SUM(E20+G20+I20+K20+M20+O20+Q20+S20+U20+W20)</f>
        <v>30</v>
      </c>
    </row>
    <row r="21" spans="1:25" ht="14.25">
      <c r="A21" s="144"/>
      <c r="B21" s="145"/>
      <c r="C21" s="146"/>
      <c r="D21" s="147"/>
      <c r="E21" s="148"/>
      <c r="F21" s="144"/>
      <c r="G21" s="149"/>
      <c r="H21" s="147"/>
      <c r="I21" s="148"/>
      <c r="J21" s="144"/>
      <c r="K21" s="149"/>
      <c r="L21" s="147"/>
      <c r="M21" s="148"/>
      <c r="N21" s="144"/>
      <c r="O21" s="149"/>
      <c r="P21" s="147"/>
      <c r="Q21" s="148"/>
      <c r="R21" s="144"/>
      <c r="S21" s="149"/>
      <c r="T21" s="147"/>
      <c r="U21" s="148"/>
      <c r="V21" s="144"/>
      <c r="W21" s="149"/>
      <c r="X21" s="147"/>
      <c r="Y21" s="29"/>
    </row>
    <row r="22" spans="1:25" ht="28.5">
      <c r="A22" s="65">
        <v>6</v>
      </c>
      <c r="B22" s="143" t="s">
        <v>98</v>
      </c>
      <c r="C22" s="65" t="s">
        <v>8</v>
      </c>
      <c r="D22" s="65" t="s">
        <v>72</v>
      </c>
      <c r="E22" s="66">
        <v>2</v>
      </c>
      <c r="F22" s="65" t="s">
        <v>72</v>
      </c>
      <c r="G22" s="66">
        <v>2</v>
      </c>
      <c r="H22" s="65" t="s">
        <v>72</v>
      </c>
      <c r="I22" s="66">
        <v>2</v>
      </c>
      <c r="J22" s="65" t="s">
        <v>72</v>
      </c>
      <c r="K22" s="66">
        <v>2</v>
      </c>
      <c r="L22" s="65" t="s">
        <v>72</v>
      </c>
      <c r="M22" s="66">
        <v>2</v>
      </c>
      <c r="N22" s="65" t="s">
        <v>72</v>
      </c>
      <c r="O22" s="66">
        <v>2</v>
      </c>
      <c r="P22" s="65" t="s">
        <v>72</v>
      </c>
      <c r="Q22" s="66">
        <v>2</v>
      </c>
      <c r="R22" s="65" t="s">
        <v>72</v>
      </c>
      <c r="S22" s="66">
        <v>2</v>
      </c>
      <c r="T22" s="65" t="s">
        <v>72</v>
      </c>
      <c r="U22" s="66">
        <v>2</v>
      </c>
      <c r="V22" s="65" t="s">
        <v>72</v>
      </c>
      <c r="W22" s="66">
        <v>2</v>
      </c>
      <c r="X22" s="65" t="s">
        <v>72</v>
      </c>
      <c r="Y22" s="29">
        <f>SUM(E22+G22+I22+K22+M22+O22+Q22+S22+U22+W22)</f>
        <v>20</v>
      </c>
    </row>
    <row r="23" spans="1:24" ht="14.25">
      <c r="A23" s="144"/>
      <c r="B23" s="145"/>
      <c r="C23" s="146"/>
      <c r="D23" s="147"/>
      <c r="E23" s="148"/>
      <c r="F23" s="144"/>
      <c r="G23" s="149"/>
      <c r="H23" s="147"/>
      <c r="I23" s="148"/>
      <c r="J23" s="144"/>
      <c r="K23" s="149"/>
      <c r="L23" s="147"/>
      <c r="M23" s="148"/>
      <c r="N23" s="144"/>
      <c r="O23" s="149"/>
      <c r="P23" s="147"/>
      <c r="Q23" s="148"/>
      <c r="R23" s="144"/>
      <c r="S23" s="149"/>
      <c r="T23" s="147"/>
      <c r="U23" s="148"/>
      <c r="V23" s="144"/>
      <c r="W23" s="149"/>
      <c r="X23" s="147"/>
    </row>
    <row r="24" spans="1:25" ht="15.75">
      <c r="A24" s="46" t="s">
        <v>28</v>
      </c>
      <c r="B24" s="178" t="s">
        <v>50</v>
      </c>
      <c r="C24" s="178"/>
      <c r="D24" s="14"/>
      <c r="E24" s="30"/>
      <c r="F24" s="13"/>
      <c r="G24" s="38"/>
      <c r="H24" s="14"/>
      <c r="I24" s="30"/>
      <c r="J24" s="13"/>
      <c r="K24" s="38"/>
      <c r="L24" s="14"/>
      <c r="M24" s="30"/>
      <c r="N24" s="13"/>
      <c r="O24" s="38"/>
      <c r="P24" s="14"/>
      <c r="Q24" s="30"/>
      <c r="R24" s="13"/>
      <c r="S24" s="38"/>
      <c r="T24" s="14"/>
      <c r="U24" s="30"/>
      <c r="V24" s="13"/>
      <c r="W24" s="38"/>
      <c r="X24" s="14"/>
      <c r="Y24" s="14"/>
    </row>
    <row r="25" spans="5:23" ht="14.25">
      <c r="E25" s="34"/>
      <c r="G25" s="39"/>
      <c r="I25" s="34"/>
      <c r="K25" s="39"/>
      <c r="M25" s="34"/>
      <c r="O25" s="39"/>
      <c r="Q25" s="34"/>
      <c r="S25" s="39"/>
      <c r="U25" s="34"/>
      <c r="W25" s="39"/>
    </row>
    <row r="26" spans="1:25" ht="49.5" customHeight="1">
      <c r="A26" s="13">
        <v>1</v>
      </c>
      <c r="B26" s="57" t="s">
        <v>65</v>
      </c>
      <c r="C26" s="13" t="s">
        <v>92</v>
      </c>
      <c r="D26" s="14">
        <v>1000</v>
      </c>
      <c r="E26" s="30">
        <f>D26*0.005</f>
        <v>5</v>
      </c>
      <c r="F26" s="31">
        <v>1000</v>
      </c>
      <c r="G26" s="29">
        <f>(0.005*D26)+(0.005*D26)*5%</f>
        <v>5.25</v>
      </c>
      <c r="H26" s="31">
        <v>1000</v>
      </c>
      <c r="I26" s="29">
        <f>(0.005*F26)+(0.005*F26)*10%</f>
        <v>5.5</v>
      </c>
      <c r="J26" s="31">
        <v>1000</v>
      </c>
      <c r="K26" s="29">
        <f>(0.005*H26)+(0.005*H26)*15%</f>
        <v>5.75</v>
      </c>
      <c r="L26" s="31">
        <v>1000</v>
      </c>
      <c r="M26" s="29">
        <f>(0.005*J26)+(0.005*J26)*20%</f>
        <v>6</v>
      </c>
      <c r="N26" s="31">
        <v>1000</v>
      </c>
      <c r="O26" s="29">
        <f>(0.005*L26)+(0.005*L26)*25%</f>
        <v>6.25</v>
      </c>
      <c r="P26" s="31">
        <v>1000</v>
      </c>
      <c r="Q26" s="29">
        <f>(0.005*N26)+(0.005*N26)*30%</f>
        <v>6.5</v>
      </c>
      <c r="R26" s="31">
        <v>1000</v>
      </c>
      <c r="S26" s="29">
        <f>(0.005*P26)+(0.005*P26)*35%</f>
        <v>6.75</v>
      </c>
      <c r="T26" s="31">
        <v>1000</v>
      </c>
      <c r="U26" s="29">
        <f>(0.005*R26)+(0.005*R26)*40%</f>
        <v>7</v>
      </c>
      <c r="V26" s="31">
        <v>1000</v>
      </c>
      <c r="W26" s="29">
        <f>(0.005*T26)+(0.005*T26)*45%</f>
        <v>7.25</v>
      </c>
      <c r="X26" s="31">
        <f>SUM(D26+F26+H26+J26+L26+N26+P26+R26+T26+V26)</f>
        <v>10000</v>
      </c>
      <c r="Y26" s="29">
        <f>SUM(E26+G26+I26+K26+M26+O26+Q26+S26+U26+W26)</f>
        <v>61.25</v>
      </c>
    </row>
    <row r="27" spans="2:23" ht="14.25">
      <c r="B27" s="58"/>
      <c r="E27" s="34"/>
      <c r="G27" s="39"/>
      <c r="I27" s="34"/>
      <c r="K27" s="39"/>
      <c r="M27" s="34"/>
      <c r="O27" s="39"/>
      <c r="Q27" s="34"/>
      <c r="S27" s="39"/>
      <c r="U27" s="34"/>
      <c r="W27" s="39"/>
    </row>
    <row r="28" spans="1:25" ht="42.75">
      <c r="A28" s="13">
        <v>2</v>
      </c>
      <c r="B28" s="57" t="s">
        <v>51</v>
      </c>
      <c r="C28" s="13" t="s">
        <v>93</v>
      </c>
      <c r="D28" s="17">
        <v>10</v>
      </c>
      <c r="E28" s="33">
        <v>5</v>
      </c>
      <c r="F28" s="17">
        <v>0</v>
      </c>
      <c r="G28" s="33">
        <v>0</v>
      </c>
      <c r="H28" s="17">
        <v>10</v>
      </c>
      <c r="I28" s="33">
        <v>5</v>
      </c>
      <c r="J28" s="17">
        <v>0</v>
      </c>
      <c r="K28" s="33">
        <v>0</v>
      </c>
      <c r="L28" s="17">
        <v>10</v>
      </c>
      <c r="M28" s="33">
        <v>5</v>
      </c>
      <c r="N28" s="17">
        <v>0</v>
      </c>
      <c r="O28" s="33">
        <v>0</v>
      </c>
      <c r="P28" s="17">
        <v>10</v>
      </c>
      <c r="Q28" s="33">
        <v>5</v>
      </c>
      <c r="R28" s="17">
        <v>0</v>
      </c>
      <c r="S28" s="33">
        <v>0</v>
      </c>
      <c r="T28" s="17">
        <v>10</v>
      </c>
      <c r="U28" s="33">
        <v>5</v>
      </c>
      <c r="V28" s="17">
        <v>0</v>
      </c>
      <c r="W28" s="33">
        <v>0</v>
      </c>
      <c r="X28" s="31">
        <f>SUM(D28+F28+H28+J28+L28+N28+P28+R28+T28+V28)</f>
        <v>50</v>
      </c>
      <c r="Y28" s="29">
        <f>SUM(E28+G28+I28+K28+M28+O28+Q28+S28+U28+W28)</f>
        <v>25</v>
      </c>
    </row>
    <row r="29" spans="2:23" ht="14.25">
      <c r="B29" s="59"/>
      <c r="E29" s="34"/>
      <c r="G29" s="39"/>
      <c r="I29" s="34"/>
      <c r="K29" s="39"/>
      <c r="M29" s="34"/>
      <c r="O29" s="39"/>
      <c r="Q29" s="34"/>
      <c r="S29" s="39"/>
      <c r="U29" s="34"/>
      <c r="W29" s="39"/>
    </row>
    <row r="30" spans="1:25" ht="42.75" customHeight="1">
      <c r="A30" s="13">
        <v>3</v>
      </c>
      <c r="B30" s="57" t="s">
        <v>52</v>
      </c>
      <c r="C30" s="13" t="s">
        <v>66</v>
      </c>
      <c r="D30" s="14">
        <v>5</v>
      </c>
      <c r="E30" s="30">
        <v>1</v>
      </c>
      <c r="F30" s="13">
        <v>5</v>
      </c>
      <c r="G30" s="38">
        <f>E30+(E30*20%)</f>
        <v>1.2</v>
      </c>
      <c r="H30" s="13">
        <v>5</v>
      </c>
      <c r="I30" s="38">
        <f>G30+(G30*20%)</f>
        <v>1.44</v>
      </c>
      <c r="J30" s="13">
        <v>5</v>
      </c>
      <c r="K30" s="38">
        <f>I30+(I30*20%)</f>
        <v>1.728</v>
      </c>
      <c r="L30" s="13">
        <v>5</v>
      </c>
      <c r="M30" s="38">
        <f>K30+(K30*20%)</f>
        <v>2.0736</v>
      </c>
      <c r="N30" s="13">
        <v>5</v>
      </c>
      <c r="O30" s="38">
        <f>M30+(M30*20%)</f>
        <v>2.48832</v>
      </c>
      <c r="P30" s="13">
        <v>5</v>
      </c>
      <c r="Q30" s="38">
        <f>O30+(O30*20%)</f>
        <v>2.9859839999999997</v>
      </c>
      <c r="R30" s="13">
        <v>5</v>
      </c>
      <c r="S30" s="38">
        <f>Q30+(Q30*20%)</f>
        <v>3.5831807999999996</v>
      </c>
      <c r="T30" s="13">
        <v>5</v>
      </c>
      <c r="U30" s="38">
        <f>S30+(S30*20%)</f>
        <v>4.299816959999999</v>
      </c>
      <c r="V30" s="13">
        <v>5</v>
      </c>
      <c r="W30" s="38">
        <f>U30+(U30*20%)</f>
        <v>5.159780351999999</v>
      </c>
      <c r="X30" s="31">
        <f>SUM(D30+F30+H30+J30+L30+N30+P30+R30+T30+V30)</f>
        <v>50</v>
      </c>
      <c r="Y30" s="29">
        <f>SUM(E30+G30+I30+K30+M30+O30+Q30+S30+U30+W30)</f>
        <v>25.958682111999998</v>
      </c>
    </row>
    <row r="31" spans="1:25" ht="53.25" customHeight="1">
      <c r="A31" s="13">
        <v>4</v>
      </c>
      <c r="B31" s="57" t="s">
        <v>53</v>
      </c>
      <c r="C31" s="13" t="s">
        <v>8</v>
      </c>
      <c r="D31" s="13" t="s">
        <v>8</v>
      </c>
      <c r="E31" s="30">
        <v>1</v>
      </c>
      <c r="F31" s="13" t="s">
        <v>8</v>
      </c>
      <c r="G31" s="38">
        <f>E31+(E31*10%)</f>
        <v>1.1</v>
      </c>
      <c r="H31" s="13" t="s">
        <v>8</v>
      </c>
      <c r="I31" s="38">
        <f>G31+(G31*10%)</f>
        <v>1.2100000000000002</v>
      </c>
      <c r="J31" s="13" t="s">
        <v>8</v>
      </c>
      <c r="K31" s="38">
        <f>I31+(I31*10%)</f>
        <v>1.3310000000000002</v>
      </c>
      <c r="L31" s="13" t="s">
        <v>8</v>
      </c>
      <c r="M31" s="38">
        <f>K31+(K31*10%)</f>
        <v>1.4641000000000002</v>
      </c>
      <c r="N31" s="13" t="s">
        <v>8</v>
      </c>
      <c r="O31" s="38">
        <f>M31+(M31*10%)</f>
        <v>1.61051</v>
      </c>
      <c r="P31" s="13" t="s">
        <v>8</v>
      </c>
      <c r="Q31" s="38">
        <f>O31+(O31*10%)</f>
        <v>1.7715610000000002</v>
      </c>
      <c r="R31" s="13" t="s">
        <v>8</v>
      </c>
      <c r="S31" s="38">
        <f>Q31+(Q31*10%)</f>
        <v>1.9487171</v>
      </c>
      <c r="T31" s="13" t="s">
        <v>8</v>
      </c>
      <c r="U31" s="38">
        <f>S31+(S31*10%)</f>
        <v>2.1435888100000002</v>
      </c>
      <c r="V31" s="13" t="s">
        <v>8</v>
      </c>
      <c r="W31" s="38">
        <f>U31+(U31*10%)</f>
        <v>2.357947691</v>
      </c>
      <c r="X31" s="14" t="s">
        <v>8</v>
      </c>
      <c r="Y31" s="29">
        <f>SUM(E31+G31+I31+K31+M31+O31+Q31+S31+U31+W31)</f>
        <v>15.937424601000002</v>
      </c>
    </row>
    <row r="32" spans="1:25" ht="38.25" customHeight="1">
      <c r="A32" s="13">
        <v>5</v>
      </c>
      <c r="B32" s="57" t="s">
        <v>67</v>
      </c>
      <c r="C32" s="13" t="s">
        <v>68</v>
      </c>
      <c r="D32" s="14">
        <v>5</v>
      </c>
      <c r="E32" s="30">
        <v>1.5</v>
      </c>
      <c r="F32" s="19">
        <v>5</v>
      </c>
      <c r="G32" s="40">
        <f>E32+(E32*10%)</f>
        <v>1.65</v>
      </c>
      <c r="H32" s="14">
        <v>5</v>
      </c>
      <c r="I32" s="40">
        <f>G32+(G32*10%)</f>
        <v>1.815</v>
      </c>
      <c r="J32" s="19">
        <v>5</v>
      </c>
      <c r="K32" s="40">
        <f>I32+(I32*10%)</f>
        <v>1.9965</v>
      </c>
      <c r="L32" s="14">
        <v>5</v>
      </c>
      <c r="M32" s="40">
        <f>K32+(K32*10%)</f>
        <v>2.19615</v>
      </c>
      <c r="N32" s="19">
        <v>5</v>
      </c>
      <c r="O32" s="40">
        <f>M32+(M32*10%)</f>
        <v>2.415765</v>
      </c>
      <c r="P32" s="19">
        <v>5</v>
      </c>
      <c r="Q32" s="40">
        <f>O32+(O32*10%)</f>
        <v>2.6573415</v>
      </c>
      <c r="R32" s="19">
        <v>5</v>
      </c>
      <c r="S32" s="40">
        <f>Q32+(Q32*10%)</f>
        <v>2.92307565</v>
      </c>
      <c r="T32" s="19">
        <v>5</v>
      </c>
      <c r="U32" s="40">
        <f>S32+(S32*10%)</f>
        <v>3.215383215</v>
      </c>
      <c r="V32" s="19">
        <v>5</v>
      </c>
      <c r="W32" s="40">
        <f>U32+(U32*10%)</f>
        <v>3.5369215365000004</v>
      </c>
      <c r="X32" s="31">
        <f>SUM(D32+F32+H32+J32+L32+N32+P32+R32+T32+V32)</f>
        <v>50</v>
      </c>
      <c r="Y32" s="29">
        <f>SUM(E32+G32+I32+K32+M32+O32+Q32+S32+U32+W32)</f>
        <v>23.9061369015</v>
      </c>
    </row>
    <row r="33" spans="1:25" ht="40.5" customHeight="1">
      <c r="A33" s="13">
        <v>6</v>
      </c>
      <c r="B33" s="57" t="s">
        <v>69</v>
      </c>
      <c r="C33" s="13" t="s">
        <v>70</v>
      </c>
      <c r="D33" s="14">
        <v>5</v>
      </c>
      <c r="E33" s="30">
        <v>2.5</v>
      </c>
      <c r="F33" s="14">
        <v>5</v>
      </c>
      <c r="G33" s="30">
        <f>E33+(E33*10%)</f>
        <v>2.75</v>
      </c>
      <c r="H33" s="14">
        <v>5</v>
      </c>
      <c r="I33" s="30">
        <f>G33+(G33*10%)</f>
        <v>3.025</v>
      </c>
      <c r="J33" s="14">
        <v>5</v>
      </c>
      <c r="K33" s="30">
        <f>I33+(I33*10%)</f>
        <v>3.3274999999999997</v>
      </c>
      <c r="L33" s="14">
        <v>5</v>
      </c>
      <c r="M33" s="30">
        <f>K33+(K33*10%)</f>
        <v>3.6602499999999996</v>
      </c>
      <c r="N33" s="14">
        <v>5</v>
      </c>
      <c r="O33" s="30">
        <f>M33+(M33*10%)</f>
        <v>4.026274999999999</v>
      </c>
      <c r="P33" s="14">
        <v>5</v>
      </c>
      <c r="Q33" s="30">
        <f>O33+(O33*10%)</f>
        <v>4.4289024999999995</v>
      </c>
      <c r="R33" s="14">
        <v>5</v>
      </c>
      <c r="S33" s="30">
        <f>Q33+(Q33*10%)</f>
        <v>4.871792749999999</v>
      </c>
      <c r="T33" s="14">
        <v>5</v>
      </c>
      <c r="U33" s="30">
        <f>S33+(S33*10%)</f>
        <v>5.358972024999999</v>
      </c>
      <c r="V33" s="14">
        <v>5</v>
      </c>
      <c r="W33" s="30">
        <f>U33+(U33*10%)</f>
        <v>5.894869227499999</v>
      </c>
      <c r="X33" s="31">
        <f>SUM(D33+F33+H33+J33+L33+N33+P33+R33+T33+V33)</f>
        <v>50</v>
      </c>
      <c r="Y33" s="29">
        <f>SUM(E33+G33+I33+K33+M33+O33+Q33+S33+U33+W33)</f>
        <v>39.843561502499995</v>
      </c>
    </row>
    <row r="34" spans="1:25" ht="14.25">
      <c r="A34" s="13"/>
      <c r="B34" s="57"/>
      <c r="C34" s="13"/>
      <c r="D34" s="14"/>
      <c r="E34" s="30"/>
      <c r="F34" s="13"/>
      <c r="G34" s="38"/>
      <c r="H34" s="14"/>
      <c r="I34" s="30"/>
      <c r="J34" s="13"/>
      <c r="K34" s="38"/>
      <c r="L34" s="14"/>
      <c r="M34" s="30"/>
      <c r="N34" s="13"/>
      <c r="O34" s="38"/>
      <c r="P34" s="14"/>
      <c r="Q34" s="30"/>
      <c r="R34" s="13"/>
      <c r="S34" s="38"/>
      <c r="T34" s="14"/>
      <c r="U34" s="30"/>
      <c r="V34" s="13"/>
      <c r="W34" s="38"/>
      <c r="X34" s="14"/>
      <c r="Y34" s="14"/>
    </row>
    <row r="35" spans="1:25" ht="42.75">
      <c r="A35" s="13">
        <v>7</v>
      </c>
      <c r="B35" s="57" t="s">
        <v>54</v>
      </c>
      <c r="C35" s="13" t="s">
        <v>89</v>
      </c>
      <c r="D35" s="14">
        <v>10</v>
      </c>
      <c r="E35" s="30">
        <v>3</v>
      </c>
      <c r="F35" s="14">
        <v>10</v>
      </c>
      <c r="G35" s="30">
        <f>E35+(E35*10%)</f>
        <v>3.3</v>
      </c>
      <c r="H35" s="14">
        <v>10</v>
      </c>
      <c r="I35" s="30">
        <f>G35+(G35*10%)</f>
        <v>3.63</v>
      </c>
      <c r="J35" s="14">
        <v>10</v>
      </c>
      <c r="K35" s="30">
        <f>I35+(I35*10%)</f>
        <v>3.993</v>
      </c>
      <c r="L35" s="14">
        <v>10</v>
      </c>
      <c r="M35" s="30">
        <f>K35+(K35*10%)</f>
        <v>4.3923</v>
      </c>
      <c r="N35" s="14">
        <v>10</v>
      </c>
      <c r="O35" s="30">
        <f>M35+(M35*10%)</f>
        <v>4.83153</v>
      </c>
      <c r="P35" s="14">
        <v>10</v>
      </c>
      <c r="Q35" s="30">
        <f>O35+(O35*10%)</f>
        <v>5.314683</v>
      </c>
      <c r="R35" s="14">
        <v>10</v>
      </c>
      <c r="S35" s="30">
        <f>Q35+(Q35*10%)</f>
        <v>5.8461513</v>
      </c>
      <c r="T35" s="14">
        <v>10</v>
      </c>
      <c r="U35" s="30">
        <f>S35+(S35*10%)</f>
        <v>6.43076643</v>
      </c>
      <c r="V35" s="14">
        <v>10</v>
      </c>
      <c r="W35" s="30">
        <f>U35+(U35*10%)</f>
        <v>7.073843073000001</v>
      </c>
      <c r="X35" s="31">
        <f>SUM(D35+F35+H35+J35+L35+N35+P35+R35+T35+V35)</f>
        <v>100</v>
      </c>
      <c r="Y35" s="29">
        <f>SUM(E35+G35+I35+K35+M35+O35+Q35+S35+U35+W35)</f>
        <v>47.812273803</v>
      </c>
    </row>
    <row r="36" spans="5:23" ht="18">
      <c r="E36" s="34"/>
      <c r="G36" s="39"/>
      <c r="I36" s="34"/>
      <c r="K36" s="39"/>
      <c r="L36" s="157">
        <v>195</v>
      </c>
      <c r="M36" s="34"/>
      <c r="O36" s="39"/>
      <c r="Q36" s="34"/>
      <c r="S36" s="39"/>
      <c r="U36" s="34"/>
      <c r="W36" s="39"/>
    </row>
    <row r="37" spans="1:25" ht="15.75">
      <c r="A37" s="46" t="s">
        <v>29</v>
      </c>
      <c r="B37" s="175" t="s">
        <v>55</v>
      </c>
      <c r="C37" s="175"/>
      <c r="D37" s="17"/>
      <c r="E37" s="33"/>
      <c r="F37" s="19"/>
      <c r="G37" s="40"/>
      <c r="H37" s="17"/>
      <c r="I37" s="33"/>
      <c r="J37" s="13"/>
      <c r="K37" s="38"/>
      <c r="L37" s="17"/>
      <c r="M37" s="33"/>
      <c r="N37" s="13"/>
      <c r="O37" s="38"/>
      <c r="P37" s="17"/>
      <c r="Q37" s="33"/>
      <c r="R37" s="13"/>
      <c r="S37" s="38"/>
      <c r="T37" s="17"/>
      <c r="U37" s="33"/>
      <c r="V37" s="13"/>
      <c r="W37" s="38"/>
      <c r="X37" s="17"/>
      <c r="Y37" s="153"/>
    </row>
    <row r="38" spans="1:25" ht="14.25">
      <c r="A38" s="20"/>
      <c r="B38" s="21"/>
      <c r="C38" s="21"/>
      <c r="D38" s="22"/>
      <c r="E38" s="35"/>
      <c r="F38" s="20"/>
      <c r="G38" s="41"/>
      <c r="H38" s="22"/>
      <c r="I38" s="35"/>
      <c r="J38" s="20"/>
      <c r="K38" s="41"/>
      <c r="L38" s="22"/>
      <c r="M38" s="35"/>
      <c r="N38" s="20"/>
      <c r="O38" s="41"/>
      <c r="P38" s="22"/>
      <c r="Q38" s="35"/>
      <c r="R38" s="20"/>
      <c r="S38" s="41"/>
      <c r="T38" s="22"/>
      <c r="U38" s="35"/>
      <c r="V38" s="20"/>
      <c r="W38" s="41"/>
      <c r="X38" s="22"/>
      <c r="Y38" s="22"/>
    </row>
    <row r="39" spans="1:25" ht="42.75">
      <c r="A39" s="23">
        <v>1</v>
      </c>
      <c r="B39" s="60" t="s">
        <v>56</v>
      </c>
      <c r="C39" s="13" t="s">
        <v>90</v>
      </c>
      <c r="D39" s="24">
        <v>2</v>
      </c>
      <c r="E39" s="32">
        <f>(0.128*2*12)</f>
        <v>3.072</v>
      </c>
      <c r="F39" s="23">
        <v>2</v>
      </c>
      <c r="G39" s="32">
        <f>(0.128*2*12)+(0.128*2*12)*5%</f>
        <v>3.2256</v>
      </c>
      <c r="H39" s="24">
        <v>2</v>
      </c>
      <c r="I39" s="32">
        <f>(0.128*2*12)+(0.128*2*12)*10%</f>
        <v>3.3792</v>
      </c>
      <c r="J39" s="24">
        <v>2</v>
      </c>
      <c r="K39" s="32">
        <f>(0.128*2*12)+(0.128*2*12)*15%</f>
        <v>3.5328</v>
      </c>
      <c r="L39" s="24">
        <v>2</v>
      </c>
      <c r="M39" s="32">
        <f>(0.128*2*12)+(0.128*2*12)*20%</f>
        <v>3.6864</v>
      </c>
      <c r="N39" s="24">
        <v>2</v>
      </c>
      <c r="O39" s="32">
        <f>(0.128*2*12)+(0.128*2*12)*25%</f>
        <v>3.84</v>
      </c>
      <c r="P39" s="24">
        <v>2</v>
      </c>
      <c r="Q39" s="32">
        <f>(0.128*2*12)+(0.128*2*12)*30%</f>
        <v>3.9936</v>
      </c>
      <c r="R39" s="24">
        <v>2</v>
      </c>
      <c r="S39" s="32">
        <f>(0.128*2*12)+(0.128*2*12)*35%</f>
        <v>4.1472</v>
      </c>
      <c r="T39" s="24">
        <v>2</v>
      </c>
      <c r="U39" s="32">
        <f>(0.128*2*12)+(0.128*2*12)*40%</f>
        <v>4.300800000000001</v>
      </c>
      <c r="V39" s="24">
        <v>2</v>
      </c>
      <c r="W39" s="32">
        <f>(0.128*2*12)+(0.128*2*12)*45%</f>
        <v>4.4544</v>
      </c>
      <c r="X39" s="31">
        <f>SUM(D39+F39+H39+J39+L39+N39+P39+R39+T39+V39)</f>
        <v>20</v>
      </c>
      <c r="Y39" s="29">
        <f>SUM(E39+G39+I39+K39+M39+O39+Q39+S39+U39+W39)</f>
        <v>37.632000000000005</v>
      </c>
    </row>
    <row r="40" spans="1:25" ht="14.25">
      <c r="A40" s="20"/>
      <c r="B40" s="21"/>
      <c r="C40" s="27"/>
      <c r="D40" s="22"/>
      <c r="E40" s="35"/>
      <c r="F40" s="20"/>
      <c r="G40" s="41"/>
      <c r="H40" s="22"/>
      <c r="I40" s="35"/>
      <c r="J40" s="20"/>
      <c r="K40" s="41"/>
      <c r="L40" s="22"/>
      <c r="M40" s="35"/>
      <c r="N40" s="20"/>
      <c r="O40" s="41"/>
      <c r="P40" s="22"/>
      <c r="Q40" s="35"/>
      <c r="R40" s="20"/>
      <c r="S40" s="41"/>
      <c r="T40" s="22"/>
      <c r="U40" s="35"/>
      <c r="V40" s="20"/>
      <c r="W40" s="41"/>
      <c r="X40" s="22"/>
      <c r="Y40" s="22"/>
    </row>
    <row r="42" spans="1:25" ht="14.25">
      <c r="A42" s="23"/>
      <c r="B42" s="60"/>
      <c r="C42" s="13"/>
      <c r="D42" s="24"/>
      <c r="E42" s="32"/>
      <c r="F42" s="23"/>
      <c r="G42" s="32"/>
      <c r="H42" s="24"/>
      <c r="I42" s="32"/>
      <c r="J42" s="24"/>
      <c r="K42" s="32"/>
      <c r="L42" s="24"/>
      <c r="M42" s="32"/>
      <c r="N42" s="24"/>
      <c r="O42" s="32"/>
      <c r="P42" s="24"/>
      <c r="Q42" s="32"/>
      <c r="R42" s="24"/>
      <c r="S42" s="32"/>
      <c r="T42" s="24"/>
      <c r="U42" s="32"/>
      <c r="V42" s="24"/>
      <c r="W42" s="32"/>
      <c r="X42" s="31"/>
      <c r="Y42" s="29"/>
    </row>
    <row r="43" spans="1:25" ht="30">
      <c r="A43" s="45" t="s">
        <v>31</v>
      </c>
      <c r="B43" s="48" t="s">
        <v>62</v>
      </c>
      <c r="C43" s="16"/>
      <c r="D43" s="25"/>
      <c r="E43" s="36"/>
      <c r="F43" s="16"/>
      <c r="G43" s="42"/>
      <c r="H43" s="25"/>
      <c r="I43" s="36"/>
      <c r="J43" s="16"/>
      <c r="K43" s="42"/>
      <c r="L43" s="25"/>
      <c r="M43" s="36"/>
      <c r="N43" s="16"/>
      <c r="O43" s="42"/>
      <c r="P43" s="25"/>
      <c r="Q43" s="36"/>
      <c r="R43" s="16"/>
      <c r="S43" s="42"/>
      <c r="T43" s="25"/>
      <c r="U43" s="36"/>
      <c r="V43" s="16"/>
      <c r="W43" s="42"/>
      <c r="X43" s="25"/>
      <c r="Y43" s="25"/>
    </row>
    <row r="44" spans="5:23" ht="14.25">
      <c r="E44" s="34"/>
      <c r="G44" s="39"/>
      <c r="I44" s="34"/>
      <c r="K44" s="39"/>
      <c r="M44" s="34"/>
      <c r="O44" s="39"/>
      <c r="Q44" s="34"/>
      <c r="S44" s="39"/>
      <c r="U44" s="34"/>
      <c r="W44" s="39"/>
    </row>
    <row r="45" spans="1:25" ht="57">
      <c r="A45" s="13">
        <v>1</v>
      </c>
      <c r="B45" s="57" t="s">
        <v>57</v>
      </c>
      <c r="C45" s="13" t="s">
        <v>91</v>
      </c>
      <c r="D45" s="14">
        <v>8889</v>
      </c>
      <c r="E45" s="33">
        <v>5.16</v>
      </c>
      <c r="F45" s="14">
        <v>8889</v>
      </c>
      <c r="G45" s="33">
        <v>5.16</v>
      </c>
      <c r="H45" s="14">
        <v>8889</v>
      </c>
      <c r="I45" s="33">
        <v>5.16</v>
      </c>
      <c r="J45" s="14">
        <v>8889</v>
      </c>
      <c r="K45" s="33">
        <v>5.16</v>
      </c>
      <c r="L45" s="14">
        <v>8889</v>
      </c>
      <c r="M45" s="33">
        <v>5.16</v>
      </c>
      <c r="N45" s="14">
        <v>8889</v>
      </c>
      <c r="O45" s="33">
        <v>5.16</v>
      </c>
      <c r="P45" s="14">
        <v>8889</v>
      </c>
      <c r="Q45" s="33">
        <v>5.16</v>
      </c>
      <c r="R45" s="14">
        <v>8889</v>
      </c>
      <c r="S45" s="33">
        <v>5.16</v>
      </c>
      <c r="T45" s="14">
        <v>8889</v>
      </c>
      <c r="U45" s="33">
        <v>5.16</v>
      </c>
      <c r="V45" s="14">
        <v>8889</v>
      </c>
      <c r="W45" s="33">
        <v>5.16</v>
      </c>
      <c r="X45" s="31">
        <f>SUM(D45+F45+H45+J45+L45+N45+P45+R45+T45+V45)</f>
        <v>88890</v>
      </c>
      <c r="Y45" s="29">
        <f>SUM(E45+G45+I45+K45+M45+O45+Q45+S45+U45+W45)</f>
        <v>51.599999999999994</v>
      </c>
    </row>
    <row r="46" spans="1:25" ht="14.25">
      <c r="A46" s="13"/>
      <c r="B46" s="57"/>
      <c r="C46" s="13"/>
      <c r="D46" s="17"/>
      <c r="E46" s="33"/>
      <c r="F46" s="13"/>
      <c r="G46" s="38"/>
      <c r="H46" s="17"/>
      <c r="I46" s="33"/>
      <c r="J46" s="13"/>
      <c r="K46" s="38"/>
      <c r="L46" s="17"/>
      <c r="M46" s="33"/>
      <c r="N46" s="13"/>
      <c r="O46" s="38"/>
      <c r="P46" s="17"/>
      <c r="Q46" s="33"/>
      <c r="R46" s="13"/>
      <c r="S46" s="38"/>
      <c r="T46" s="17"/>
      <c r="U46" s="33"/>
      <c r="V46" s="13"/>
      <c r="W46" s="38"/>
      <c r="X46" s="17"/>
      <c r="Y46" s="18"/>
    </row>
    <row r="47" spans="1:25" ht="55.5" customHeight="1">
      <c r="A47" s="13">
        <v>2</v>
      </c>
      <c r="B47" s="57" t="s">
        <v>58</v>
      </c>
      <c r="C47" s="13" t="s">
        <v>8</v>
      </c>
      <c r="D47" s="14" t="s">
        <v>8</v>
      </c>
      <c r="E47" s="33">
        <v>2</v>
      </c>
      <c r="F47" s="14" t="s">
        <v>8</v>
      </c>
      <c r="G47" s="33">
        <v>2</v>
      </c>
      <c r="H47" s="14" t="s">
        <v>8</v>
      </c>
      <c r="I47" s="33">
        <v>2</v>
      </c>
      <c r="J47" s="14" t="s">
        <v>8</v>
      </c>
      <c r="K47" s="33">
        <v>2</v>
      </c>
      <c r="L47" s="14" t="s">
        <v>8</v>
      </c>
      <c r="M47" s="33">
        <v>2</v>
      </c>
      <c r="N47" s="14" t="s">
        <v>8</v>
      </c>
      <c r="O47" s="33">
        <v>2</v>
      </c>
      <c r="P47" s="14" t="s">
        <v>8</v>
      </c>
      <c r="Q47" s="33">
        <v>2</v>
      </c>
      <c r="R47" s="14" t="s">
        <v>8</v>
      </c>
      <c r="S47" s="33">
        <v>2</v>
      </c>
      <c r="T47" s="14" t="s">
        <v>8</v>
      </c>
      <c r="U47" s="33">
        <v>2</v>
      </c>
      <c r="V47" s="14" t="s">
        <v>8</v>
      </c>
      <c r="W47" s="33">
        <v>2</v>
      </c>
      <c r="X47" s="14" t="s">
        <v>8</v>
      </c>
      <c r="Y47" s="29">
        <f>SUM(E47+G47+I47+K47+M47+O47+Q47+S47+U47+W47)</f>
        <v>20</v>
      </c>
    </row>
    <row r="48" spans="1:25" ht="14.25">
      <c r="A48" s="13"/>
      <c r="B48" s="57"/>
      <c r="C48" s="13"/>
      <c r="D48" s="14"/>
      <c r="E48" s="30"/>
      <c r="F48" s="13"/>
      <c r="G48" s="38"/>
      <c r="H48" s="14"/>
      <c r="I48" s="30"/>
      <c r="J48" s="13"/>
      <c r="K48" s="38"/>
      <c r="L48" s="14"/>
      <c r="M48" s="30"/>
      <c r="N48" s="13"/>
      <c r="O48" s="38"/>
      <c r="P48" s="14"/>
      <c r="Q48" s="30"/>
      <c r="R48" s="13"/>
      <c r="S48" s="38"/>
      <c r="T48" s="14"/>
      <c r="U48" s="30"/>
      <c r="V48" s="13"/>
      <c r="W48" s="38"/>
      <c r="X48" s="14"/>
      <c r="Y48" s="29"/>
    </row>
    <row r="49" spans="1:25" ht="28.5">
      <c r="A49" s="13">
        <v>3</v>
      </c>
      <c r="B49" s="57" t="s">
        <v>71</v>
      </c>
      <c r="C49" s="13" t="s">
        <v>8</v>
      </c>
      <c r="D49" s="14" t="s">
        <v>8</v>
      </c>
      <c r="E49" s="30">
        <v>15</v>
      </c>
      <c r="F49" s="14" t="s">
        <v>8</v>
      </c>
      <c r="G49" s="30">
        <v>1</v>
      </c>
      <c r="H49" s="14" t="s">
        <v>8</v>
      </c>
      <c r="I49" s="30">
        <v>1</v>
      </c>
      <c r="J49" s="14" t="s">
        <v>8</v>
      </c>
      <c r="K49" s="30">
        <v>1</v>
      </c>
      <c r="L49" s="14" t="s">
        <v>8</v>
      </c>
      <c r="M49" s="30">
        <v>1</v>
      </c>
      <c r="N49" s="14" t="s">
        <v>8</v>
      </c>
      <c r="O49" s="30">
        <v>1</v>
      </c>
      <c r="P49" s="14" t="s">
        <v>8</v>
      </c>
      <c r="Q49" s="30">
        <v>1</v>
      </c>
      <c r="R49" s="14" t="s">
        <v>8</v>
      </c>
      <c r="S49" s="30">
        <v>1</v>
      </c>
      <c r="T49" s="14" t="s">
        <v>8</v>
      </c>
      <c r="U49" s="30">
        <v>1</v>
      </c>
      <c r="V49" s="14" t="s">
        <v>8</v>
      </c>
      <c r="W49" s="30">
        <v>1</v>
      </c>
      <c r="X49" s="14" t="s">
        <v>8</v>
      </c>
      <c r="Y49" s="29">
        <f>SUM(E49+G49+I49+K49+M49+O49+Q49+S49+U49+W49)</f>
        <v>24</v>
      </c>
    </row>
    <row r="50" spans="1:25" ht="14.25">
      <c r="A50" s="13"/>
      <c r="B50" s="57"/>
      <c r="C50" s="13"/>
      <c r="D50" s="14"/>
      <c r="E50" s="30"/>
      <c r="F50" s="13"/>
      <c r="G50" s="38"/>
      <c r="H50" s="14"/>
      <c r="I50" s="30"/>
      <c r="J50" s="13"/>
      <c r="K50" s="38"/>
      <c r="L50" s="14"/>
      <c r="M50" s="30"/>
      <c r="N50" s="13"/>
      <c r="O50" s="38"/>
      <c r="P50" s="14"/>
      <c r="Q50" s="30"/>
      <c r="R50" s="13"/>
      <c r="S50" s="38"/>
      <c r="T50" s="14"/>
      <c r="U50" s="30"/>
      <c r="V50" s="13"/>
      <c r="W50" s="38"/>
      <c r="X50" s="14"/>
      <c r="Y50" s="29"/>
    </row>
    <row r="51" spans="1:25" ht="55.5" customHeight="1">
      <c r="A51" s="13">
        <v>4</v>
      </c>
      <c r="B51" s="57" t="s">
        <v>104</v>
      </c>
      <c r="C51" s="13" t="s">
        <v>105</v>
      </c>
      <c r="D51" s="14">
        <v>2</v>
      </c>
      <c r="E51" s="30">
        <v>0.6</v>
      </c>
      <c r="F51" s="14">
        <v>2</v>
      </c>
      <c r="G51" s="30">
        <v>0.6</v>
      </c>
      <c r="H51" s="14">
        <v>2</v>
      </c>
      <c r="I51" s="30">
        <v>0.6</v>
      </c>
      <c r="J51" s="14">
        <v>2</v>
      </c>
      <c r="K51" s="30">
        <v>0.6</v>
      </c>
      <c r="L51" s="14">
        <v>2</v>
      </c>
      <c r="M51" s="30">
        <v>0.6</v>
      </c>
      <c r="N51" s="14">
        <v>2</v>
      </c>
      <c r="O51" s="30">
        <v>0.6</v>
      </c>
      <c r="P51" s="14">
        <v>2</v>
      </c>
      <c r="Q51" s="30">
        <v>0.6</v>
      </c>
      <c r="R51" s="14">
        <v>2</v>
      </c>
      <c r="S51" s="30">
        <v>0.6</v>
      </c>
      <c r="T51" s="14">
        <v>2</v>
      </c>
      <c r="U51" s="30">
        <v>0.6</v>
      </c>
      <c r="V51" s="14">
        <v>2</v>
      </c>
      <c r="W51" s="30">
        <v>0.6</v>
      </c>
      <c r="X51" s="14" t="s">
        <v>8</v>
      </c>
      <c r="Y51" s="29">
        <f>SUM(E51+G51+I51+K51+M51+O51+Q51+S51+U51+W51)</f>
        <v>5.999999999999999</v>
      </c>
    </row>
    <row r="52" spans="1:25" ht="14.25">
      <c r="A52" s="65"/>
      <c r="B52" s="70"/>
      <c r="C52" s="65"/>
      <c r="D52" s="69"/>
      <c r="E52" s="66"/>
      <c r="F52" s="68"/>
      <c r="G52" s="67"/>
      <c r="H52" s="69"/>
      <c r="I52" s="66"/>
      <c r="J52" s="68"/>
      <c r="K52" s="67"/>
      <c r="L52" s="69"/>
      <c r="M52" s="66"/>
      <c r="N52" s="68"/>
      <c r="O52" s="67"/>
      <c r="P52" s="69"/>
      <c r="Q52" s="66"/>
      <c r="R52" s="68"/>
      <c r="S52" s="67"/>
      <c r="T52" s="69"/>
      <c r="U52" s="66"/>
      <c r="V52" s="68"/>
      <c r="W52" s="67"/>
      <c r="X52" s="69"/>
      <c r="Y52" s="71"/>
    </row>
    <row r="53" spans="1:25" ht="55.5" customHeight="1">
      <c r="A53" s="13">
        <v>5</v>
      </c>
      <c r="B53" s="57" t="s">
        <v>104</v>
      </c>
      <c r="C53" s="13" t="s">
        <v>105</v>
      </c>
      <c r="D53" s="14">
        <v>3</v>
      </c>
      <c r="E53" s="30">
        <v>3.6</v>
      </c>
      <c r="F53" s="14">
        <v>3</v>
      </c>
      <c r="G53" s="30">
        <v>3.6</v>
      </c>
      <c r="H53" s="14">
        <v>3</v>
      </c>
      <c r="I53" s="30">
        <v>3.6</v>
      </c>
      <c r="J53" s="14">
        <v>3</v>
      </c>
      <c r="K53" s="30">
        <v>3.6</v>
      </c>
      <c r="L53" s="14">
        <v>3</v>
      </c>
      <c r="M53" s="30">
        <v>3.6</v>
      </c>
      <c r="N53" s="14">
        <v>3</v>
      </c>
      <c r="O53" s="30">
        <v>3.6</v>
      </c>
      <c r="P53" s="14">
        <v>3</v>
      </c>
      <c r="Q53" s="30">
        <v>3.6</v>
      </c>
      <c r="R53" s="14">
        <v>3</v>
      </c>
      <c r="S53" s="30">
        <v>3.6</v>
      </c>
      <c r="T53" s="14">
        <v>3</v>
      </c>
      <c r="U53" s="30">
        <v>3.6</v>
      </c>
      <c r="V53" s="14">
        <v>3</v>
      </c>
      <c r="W53" s="30">
        <v>3.6</v>
      </c>
      <c r="X53" s="14" t="s">
        <v>8</v>
      </c>
      <c r="Y53" s="29">
        <f>SUM(E53+G53+I53+K53+M53+O53+Q53+S53+U53+W53)</f>
        <v>36.00000000000001</v>
      </c>
    </row>
    <row r="54" spans="1:25" ht="14.25">
      <c r="A54" s="65"/>
      <c r="B54" s="70"/>
      <c r="C54" s="65"/>
      <c r="D54" s="69"/>
      <c r="E54" s="66"/>
      <c r="F54" s="68"/>
      <c r="G54" s="67"/>
      <c r="H54" s="69"/>
      <c r="I54" s="66"/>
      <c r="J54" s="68"/>
      <c r="K54" s="67"/>
      <c r="L54" s="69"/>
      <c r="M54" s="66"/>
      <c r="N54" s="68"/>
      <c r="O54" s="67"/>
      <c r="P54" s="69"/>
      <c r="Q54" s="66"/>
      <c r="R54" s="68"/>
      <c r="S54" s="67"/>
      <c r="T54" s="69"/>
      <c r="U54" s="66"/>
      <c r="V54" s="68"/>
      <c r="W54" s="67"/>
      <c r="X54" s="69"/>
      <c r="Y54" s="71"/>
    </row>
    <row r="55" spans="1:25" ht="15.75">
      <c r="A55" s="53" t="s">
        <v>36</v>
      </c>
      <c r="B55" s="61" t="s">
        <v>9</v>
      </c>
      <c r="C55" s="62"/>
      <c r="D55" s="9"/>
      <c r="E55" s="63"/>
      <c r="F55" s="5"/>
      <c r="G55" s="64"/>
      <c r="H55" s="9"/>
      <c r="I55" s="63"/>
      <c r="J55" s="5"/>
      <c r="K55" s="64"/>
      <c r="L55" s="9"/>
      <c r="M55" s="63"/>
      <c r="N55" s="5"/>
      <c r="O55" s="64"/>
      <c r="P55" s="9"/>
      <c r="Q55" s="63"/>
      <c r="R55" s="5"/>
      <c r="S55" s="64"/>
      <c r="T55" s="9"/>
      <c r="U55" s="63"/>
      <c r="V55" s="5"/>
      <c r="W55" s="64"/>
      <c r="X55" s="9"/>
      <c r="Y55" s="9"/>
    </row>
    <row r="56" spans="1:25" ht="15">
      <c r="A56" s="4"/>
      <c r="B56" s="6"/>
      <c r="C56" s="28"/>
      <c r="D56" s="7"/>
      <c r="E56" s="37"/>
      <c r="F56" s="4"/>
      <c r="G56" s="43"/>
      <c r="H56" s="7"/>
      <c r="I56" s="37"/>
      <c r="J56" s="4"/>
      <c r="K56" s="43"/>
      <c r="L56" s="7"/>
      <c r="M56" s="37"/>
      <c r="N56" s="4"/>
      <c r="O56" s="43"/>
      <c r="P56" s="7"/>
      <c r="Q56" s="37"/>
      <c r="R56" s="4"/>
      <c r="S56" s="43"/>
      <c r="T56" s="7"/>
      <c r="U56" s="37"/>
      <c r="V56" s="4"/>
      <c r="W56" s="43"/>
      <c r="X56" s="7"/>
      <c r="Y56" s="7"/>
    </row>
    <row r="57" spans="1:25" ht="39" customHeight="1">
      <c r="A57" s="13">
        <v>1</v>
      </c>
      <c r="B57" s="57" t="s">
        <v>59</v>
      </c>
      <c r="C57" s="13" t="s">
        <v>8</v>
      </c>
      <c r="D57" s="13" t="s">
        <v>8</v>
      </c>
      <c r="E57" s="38">
        <v>1</v>
      </c>
      <c r="F57" s="13" t="s">
        <v>8</v>
      </c>
      <c r="G57" s="38">
        <v>1</v>
      </c>
      <c r="H57" s="13" t="s">
        <v>8</v>
      </c>
      <c r="I57" s="38">
        <v>1</v>
      </c>
      <c r="J57" s="13" t="s">
        <v>8</v>
      </c>
      <c r="K57" s="38">
        <v>1</v>
      </c>
      <c r="L57" s="13" t="s">
        <v>8</v>
      </c>
      <c r="M57" s="38">
        <v>1</v>
      </c>
      <c r="N57" s="13" t="s">
        <v>72</v>
      </c>
      <c r="O57" s="40">
        <v>1</v>
      </c>
      <c r="P57" s="13" t="s">
        <v>72</v>
      </c>
      <c r="Q57" s="40">
        <v>1</v>
      </c>
      <c r="R57" s="13" t="s">
        <v>72</v>
      </c>
      <c r="S57" s="40">
        <v>1</v>
      </c>
      <c r="T57" s="13" t="s">
        <v>72</v>
      </c>
      <c r="U57" s="40">
        <v>1</v>
      </c>
      <c r="V57" s="13" t="s">
        <v>72</v>
      </c>
      <c r="W57" s="40">
        <v>1</v>
      </c>
      <c r="X57" s="14" t="s">
        <v>8</v>
      </c>
      <c r="Y57" s="29">
        <f>SUM(E57+G57+I57+K57+M57+O57+Q57+S57+U57+W57)</f>
        <v>10</v>
      </c>
    </row>
    <row r="58" spans="1:25" ht="14.25">
      <c r="A58" s="13"/>
      <c r="B58" s="57"/>
      <c r="C58" s="13"/>
      <c r="D58" s="14"/>
      <c r="E58" s="30"/>
      <c r="F58" s="19"/>
      <c r="G58" s="40"/>
      <c r="H58" s="14"/>
      <c r="I58" s="30"/>
      <c r="J58" s="19"/>
      <c r="K58" s="40"/>
      <c r="L58" s="14"/>
      <c r="M58" s="30"/>
      <c r="N58" s="19"/>
      <c r="O58" s="40"/>
      <c r="P58" s="14"/>
      <c r="Q58" s="30"/>
      <c r="R58" s="19"/>
      <c r="S58" s="40"/>
      <c r="T58" s="14"/>
      <c r="U58" s="30"/>
      <c r="V58" s="19"/>
      <c r="W58" s="40"/>
      <c r="X58" s="14"/>
      <c r="Y58" s="15"/>
    </row>
    <row r="59" spans="1:25" ht="14.25">
      <c r="A59" s="13">
        <v>2</v>
      </c>
      <c r="B59" s="57" t="s">
        <v>73</v>
      </c>
      <c r="C59" s="13" t="s">
        <v>8</v>
      </c>
      <c r="D59" s="14" t="s">
        <v>8</v>
      </c>
      <c r="E59" s="33">
        <v>0.5</v>
      </c>
      <c r="F59" s="13" t="s">
        <v>8</v>
      </c>
      <c r="G59" s="40">
        <v>0.5</v>
      </c>
      <c r="H59" s="13" t="s">
        <v>8</v>
      </c>
      <c r="I59" s="40">
        <v>0.5</v>
      </c>
      <c r="J59" s="13" t="s">
        <v>8</v>
      </c>
      <c r="K59" s="40">
        <v>0.5</v>
      </c>
      <c r="L59" s="13" t="s">
        <v>8</v>
      </c>
      <c r="M59" s="40">
        <v>0.5</v>
      </c>
      <c r="N59" s="13" t="s">
        <v>8</v>
      </c>
      <c r="O59" s="40">
        <v>0.5</v>
      </c>
      <c r="P59" s="13" t="s">
        <v>8</v>
      </c>
      <c r="Q59" s="40">
        <v>0.5</v>
      </c>
      <c r="R59" s="13" t="s">
        <v>8</v>
      </c>
      <c r="S59" s="40">
        <v>0.5</v>
      </c>
      <c r="T59" s="13" t="s">
        <v>8</v>
      </c>
      <c r="U59" s="40">
        <v>0.5</v>
      </c>
      <c r="V59" s="13" t="s">
        <v>8</v>
      </c>
      <c r="W59" s="40">
        <v>0.5</v>
      </c>
      <c r="X59" s="13" t="s">
        <v>8</v>
      </c>
      <c r="Y59" s="29">
        <f>SUM(E59+G59+I59+K59+M59+O59+Q59+S59+U59+W59)</f>
        <v>5</v>
      </c>
    </row>
    <row r="60" spans="1:25" ht="14.25">
      <c r="A60" s="13"/>
      <c r="B60" s="57"/>
      <c r="C60" s="13"/>
      <c r="D60" s="14"/>
      <c r="E60" s="30"/>
      <c r="F60" s="19"/>
      <c r="G60" s="40"/>
      <c r="H60" s="14"/>
      <c r="I60" s="30"/>
      <c r="J60" s="19"/>
      <c r="K60" s="40"/>
      <c r="L60" s="14"/>
      <c r="M60" s="30"/>
      <c r="N60" s="19"/>
      <c r="O60" s="40"/>
      <c r="P60" s="14"/>
      <c r="Q60" s="30"/>
      <c r="R60" s="19"/>
      <c r="S60" s="40"/>
      <c r="T60" s="14"/>
      <c r="U60" s="30"/>
      <c r="V60" s="19"/>
      <c r="W60" s="40"/>
      <c r="X60" s="14"/>
      <c r="Y60" s="15"/>
    </row>
    <row r="61" spans="1:25" ht="14.25">
      <c r="A61" s="13">
        <v>3</v>
      </c>
      <c r="B61" s="57" t="s">
        <v>60</v>
      </c>
      <c r="C61" s="13" t="s">
        <v>8</v>
      </c>
      <c r="D61" s="14" t="s">
        <v>42</v>
      </c>
      <c r="E61" s="30">
        <v>10</v>
      </c>
      <c r="F61" s="13" t="s">
        <v>8</v>
      </c>
      <c r="G61" s="40">
        <v>10</v>
      </c>
      <c r="H61" s="13" t="s">
        <v>8</v>
      </c>
      <c r="I61" s="40">
        <v>10</v>
      </c>
      <c r="J61" s="13" t="s">
        <v>8</v>
      </c>
      <c r="K61" s="40">
        <v>10</v>
      </c>
      <c r="L61" s="13" t="s">
        <v>8</v>
      </c>
      <c r="M61" s="40">
        <v>10</v>
      </c>
      <c r="N61" s="13" t="s">
        <v>8</v>
      </c>
      <c r="O61" s="40">
        <v>10</v>
      </c>
      <c r="P61" s="13" t="s">
        <v>8</v>
      </c>
      <c r="Q61" s="40">
        <v>10</v>
      </c>
      <c r="R61" s="13" t="s">
        <v>8</v>
      </c>
      <c r="S61" s="40">
        <v>10</v>
      </c>
      <c r="T61" s="13" t="s">
        <v>8</v>
      </c>
      <c r="U61" s="40">
        <v>10</v>
      </c>
      <c r="V61" s="13" t="s">
        <v>8</v>
      </c>
      <c r="W61" s="40">
        <v>10</v>
      </c>
      <c r="X61" s="14" t="s">
        <v>8</v>
      </c>
      <c r="Y61" s="29">
        <f>SUM(E61+G61+I61+K61+M61+O61+Q61+S61+U61+W61)</f>
        <v>100</v>
      </c>
    </row>
    <row r="62" spans="1:25" ht="14.25">
      <c r="A62" s="13"/>
      <c r="B62" s="10"/>
      <c r="C62" s="13"/>
      <c r="D62" s="14"/>
      <c r="E62" s="30"/>
      <c r="F62" s="19"/>
      <c r="G62" s="40"/>
      <c r="H62" s="14"/>
      <c r="I62" s="30"/>
      <c r="J62" s="19"/>
      <c r="K62" s="40"/>
      <c r="L62" s="14"/>
      <c r="M62" s="30"/>
      <c r="N62" s="19"/>
      <c r="O62" s="40"/>
      <c r="P62" s="14"/>
      <c r="Q62" s="30"/>
      <c r="R62" s="19"/>
      <c r="S62" s="40"/>
      <c r="T62" s="14"/>
      <c r="U62" s="30"/>
      <c r="V62" s="19"/>
      <c r="W62" s="40"/>
      <c r="X62" s="14"/>
      <c r="Y62" s="15"/>
    </row>
    <row r="63" spans="5:23" ht="14.25">
      <c r="E63" s="34"/>
      <c r="G63" s="39"/>
      <c r="I63" s="34"/>
      <c r="K63" s="39"/>
      <c r="M63" s="34"/>
      <c r="O63" s="39"/>
      <c r="Q63" s="34"/>
      <c r="S63" s="39"/>
      <c r="U63" s="34"/>
      <c r="W63" s="39"/>
    </row>
    <row r="64" spans="1:25" ht="15.75" thickBot="1">
      <c r="A64" s="49"/>
      <c r="B64" s="49" t="s">
        <v>10</v>
      </c>
      <c r="C64" s="50"/>
      <c r="D64" s="51"/>
      <c r="E64" s="52">
        <f>SUM(E11:E62)</f>
        <v>116.80199999999999</v>
      </c>
      <c r="F64" s="52"/>
      <c r="G64" s="52">
        <f>SUM(G11:G62)</f>
        <v>103.06659999999998</v>
      </c>
      <c r="H64" s="52"/>
      <c r="I64" s="52">
        <f>SUM(I11:I62)</f>
        <v>112.10119999999998</v>
      </c>
      <c r="J64" s="52"/>
      <c r="K64" s="52">
        <f>SUM(K11:K62)</f>
        <v>111.27179999999996</v>
      </c>
      <c r="L64" s="52"/>
      <c r="M64" s="52">
        <f>SUM(M11:M62)</f>
        <v>120.5968</v>
      </c>
      <c r="N64" s="52"/>
      <c r="O64" s="52">
        <f>SUM(O11:O62)</f>
        <v>120.0974</v>
      </c>
      <c r="P64" s="52"/>
      <c r="Q64" s="52">
        <f>SUM(Q11:Q62)</f>
        <v>129.798072</v>
      </c>
      <c r="R64" s="52"/>
      <c r="S64" s="52">
        <f>SUM(S11:S62)</f>
        <v>129.72711759999999</v>
      </c>
      <c r="T64" s="52"/>
      <c r="U64" s="52">
        <f>SUM(U11:U62)</f>
        <v>139.91732743999998</v>
      </c>
      <c r="V64" s="52"/>
      <c r="W64" s="52">
        <f>SUM(W11:W62)</f>
        <v>140.40676188</v>
      </c>
      <c r="X64" s="52"/>
      <c r="Y64" s="52">
        <f>SUM(Y11:Y62)</f>
        <v>1223.7850789200002</v>
      </c>
    </row>
    <row r="65" ht="15" thickTop="1"/>
  </sheetData>
  <sheetProtection/>
  <mergeCells count="18">
    <mergeCell ref="B37:C37"/>
    <mergeCell ref="A4:Y4"/>
    <mergeCell ref="P6:Q6"/>
    <mergeCell ref="R6:S6"/>
    <mergeCell ref="T6:U6"/>
    <mergeCell ref="V6:W6"/>
    <mergeCell ref="L6:M6"/>
    <mergeCell ref="N6:O6"/>
    <mergeCell ref="X6:Y6"/>
    <mergeCell ref="B24:C24"/>
    <mergeCell ref="A3:Y3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1968503937007874" right="1.4566929133858268" top="0.2362204724409449" bottom="0.2362204724409449" header="0.5118110236220472" footer="0.5118110236220472"/>
  <pageSetup horizontalDpi="120" verticalDpi="120" orientation="landscape" paperSize="9" scale="58" r:id="rId1"/>
  <rowBreaks count="1" manualBreakCount="1">
    <brk id="3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KBR.NP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P.DHEERAJ</dc:creator>
  <cp:keywords/>
  <dc:description/>
  <cp:lastModifiedBy>user</cp:lastModifiedBy>
  <cp:lastPrinted>2016-01-05T07:49:15Z</cp:lastPrinted>
  <dcterms:created xsi:type="dcterms:W3CDTF">2002-11-16T08:57:47Z</dcterms:created>
  <dcterms:modified xsi:type="dcterms:W3CDTF">2016-09-03T05:05:01Z</dcterms:modified>
  <cp:category/>
  <cp:version/>
  <cp:contentType/>
  <cp:contentStatus/>
</cp:coreProperties>
</file>